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Broadband\Budget Info\"/>
    </mc:Choice>
  </mc:AlternateContent>
  <bookViews>
    <workbookView xWindow="255" yWindow="120" windowWidth="18945" windowHeight="7065" tabRatio="666"/>
  </bookViews>
  <sheets>
    <sheet name="With 40G" sheetId="12" r:id="rId1"/>
  </sheets>
  <calcPr calcId="162913"/>
</workbook>
</file>

<file path=xl/calcChain.xml><?xml version="1.0" encoding="utf-8"?>
<calcChain xmlns="http://schemas.openxmlformats.org/spreadsheetml/2006/main">
  <c r="N143" i="12" l="1"/>
  <c r="N112" i="12"/>
  <c r="L176" i="12" l="1"/>
  <c r="L175" i="12"/>
  <c r="L174" i="12"/>
  <c r="H173" i="12"/>
  <c r="L173" i="12" s="1"/>
  <c r="L172" i="12"/>
  <c r="L179" i="12"/>
  <c r="L180" i="12"/>
  <c r="N181" i="12"/>
  <c r="N183" i="12"/>
  <c r="L152" i="12"/>
  <c r="L153" i="12"/>
  <c r="L151" i="12"/>
  <c r="M128" i="12"/>
  <c r="L139" i="12"/>
  <c r="L138" i="12"/>
  <c r="L137" i="12"/>
  <c r="L136" i="12"/>
  <c r="L135" i="12"/>
  <c r="L134" i="12"/>
  <c r="L178" i="12" l="1"/>
  <c r="M177" i="12" s="1"/>
  <c r="M150" i="12"/>
  <c r="N147" i="12" s="1"/>
  <c r="M171" i="12"/>
  <c r="L133" i="12"/>
  <c r="M132" i="12" s="1"/>
  <c r="M29" i="12" l="1"/>
  <c r="M201" i="12"/>
  <c r="L42" i="12" l="1"/>
  <c r="M148" i="12" l="1"/>
  <c r="L166" i="12" l="1"/>
  <c r="M21" i="12"/>
  <c r="M20" i="12"/>
  <c r="M19" i="12"/>
  <c r="M14" i="12"/>
  <c r="M13" i="12"/>
  <c r="M12" i="12"/>
  <c r="L126" i="12"/>
  <c r="L125" i="12"/>
  <c r="L161" i="12"/>
  <c r="L159" i="12"/>
  <c r="L158" i="12"/>
  <c r="L165" i="12"/>
  <c r="L164" i="12"/>
  <c r="L163" i="12"/>
  <c r="L160" i="12"/>
  <c r="L156" i="12"/>
  <c r="L157" i="12"/>
  <c r="L155" i="12"/>
  <c r="M200" i="12"/>
  <c r="M149" i="12"/>
  <c r="L169" i="12"/>
  <c r="M168" i="12" s="1"/>
  <c r="M146" i="12"/>
  <c r="L131" i="12"/>
  <c r="L130" i="12"/>
  <c r="M145" i="12"/>
  <c r="M167" i="12"/>
  <c r="M170" i="12"/>
  <c r="M144" i="12"/>
  <c r="M140" i="12"/>
  <c r="L127" i="12"/>
  <c r="L123" i="12"/>
  <c r="L122" i="12"/>
  <c r="L121" i="12"/>
  <c r="L119" i="12"/>
  <c r="L118" i="12"/>
  <c r="L117" i="12"/>
  <c r="L116" i="12"/>
  <c r="M114" i="12"/>
  <c r="M113" i="12"/>
  <c r="L111" i="12"/>
  <c r="L110" i="12"/>
  <c r="L109" i="12"/>
  <c r="L108" i="12"/>
  <c r="L106" i="12"/>
  <c r="L104" i="12"/>
  <c r="L103" i="12"/>
  <c r="K101" i="12"/>
  <c r="K100" i="12"/>
  <c r="K99" i="12"/>
  <c r="K97" i="12"/>
  <c r="K96" i="12"/>
  <c r="K95" i="12"/>
  <c r="L92" i="12"/>
  <c r="M91" i="12" s="1"/>
  <c r="L89" i="12"/>
  <c r="M89" i="12" s="1"/>
  <c r="L88" i="12"/>
  <c r="L87" i="12"/>
  <c r="L86" i="12"/>
  <c r="L85" i="12"/>
  <c r="L84" i="12"/>
  <c r="L83" i="12"/>
  <c r="L82" i="12"/>
  <c r="L81" i="12"/>
  <c r="L80" i="12"/>
  <c r="L79" i="12"/>
  <c r="L78" i="12"/>
  <c r="L77" i="12"/>
  <c r="M73" i="12"/>
  <c r="M72" i="12"/>
  <c r="L71" i="12"/>
  <c r="L70" i="12"/>
  <c r="L69" i="12"/>
  <c r="L68" i="12"/>
  <c r="L67" i="12"/>
  <c r="L66" i="12"/>
  <c r="L65" i="12"/>
  <c r="L64" i="12"/>
  <c r="L63" i="12"/>
  <c r="L61" i="12"/>
  <c r="M60" i="12" s="1"/>
  <c r="L59" i="12"/>
  <c r="L58" i="12"/>
  <c r="L56" i="12"/>
  <c r="M55" i="12" s="1"/>
  <c r="M54" i="12"/>
  <c r="M53" i="12"/>
  <c r="M52" i="12"/>
  <c r="M51" i="12"/>
  <c r="M50" i="12"/>
  <c r="L49" i="12"/>
  <c r="M48" i="12" s="1"/>
  <c r="M47" i="12"/>
  <c r="L45" i="12"/>
  <c r="M44" i="12" s="1"/>
  <c r="L43" i="12"/>
  <c r="L40" i="12"/>
  <c r="M39" i="12" s="1"/>
  <c r="L38" i="12"/>
  <c r="L37" i="12"/>
  <c r="L36" i="12"/>
  <c r="L35" i="12"/>
  <c r="L34" i="12"/>
  <c r="N31" i="12"/>
  <c r="M30" i="12"/>
  <c r="M28" i="12"/>
  <c r="M27" i="12"/>
  <c r="M18" i="12"/>
  <c r="M17" i="12"/>
  <c r="M16" i="12"/>
  <c r="M11" i="12"/>
  <c r="M10" i="12"/>
  <c r="M9" i="12"/>
  <c r="M76" i="12" l="1"/>
  <c r="N75" i="12" s="1"/>
  <c r="M129" i="12"/>
  <c r="N15" i="12"/>
  <c r="M162" i="12"/>
  <c r="M124" i="12"/>
  <c r="M120" i="12"/>
  <c r="M202" i="12"/>
  <c r="M205" i="12" s="1"/>
  <c r="N6" i="12" s="1"/>
  <c r="N7" i="12" s="1"/>
  <c r="M57" i="12"/>
  <c r="M33" i="12"/>
  <c r="L98" i="12"/>
  <c r="M154" i="12"/>
  <c r="N8" i="12"/>
  <c r="N26" i="12"/>
  <c r="M102" i="12"/>
  <c r="M62" i="12"/>
  <c r="L94" i="12"/>
  <c r="M41" i="12"/>
  <c r="M115" i="12"/>
  <c r="N32" i="12" l="1"/>
  <c r="N46" i="12"/>
  <c r="M93" i="12"/>
  <c r="N90" i="12" s="1"/>
  <c r="O4" i="12" l="1"/>
  <c r="P4" i="12" s="1"/>
</calcChain>
</file>

<file path=xl/sharedStrings.xml><?xml version="1.0" encoding="utf-8"?>
<sst xmlns="http://schemas.openxmlformats.org/spreadsheetml/2006/main" count="228" uniqueCount="218">
  <si>
    <t>Activity</t>
  </si>
  <si>
    <t>Description</t>
  </si>
  <si>
    <t>Wages</t>
  </si>
  <si>
    <t>Benefits</t>
  </si>
  <si>
    <t>Travel</t>
  </si>
  <si>
    <t>Transportation</t>
  </si>
  <si>
    <t>Postage, Printing and Stationary</t>
  </si>
  <si>
    <t>Advertising</t>
  </si>
  <si>
    <t>Misc. Contractual Services</t>
  </si>
  <si>
    <t>Legal Services</t>
  </si>
  <si>
    <t>Materials and Supplies</t>
  </si>
  <si>
    <t>010</t>
  </si>
  <si>
    <t>011</t>
  </si>
  <si>
    <t>020</t>
  </si>
  <si>
    <t>021</t>
  </si>
  <si>
    <t>Tuition</t>
  </si>
  <si>
    <t>030</t>
  </si>
  <si>
    <t>060</t>
  </si>
  <si>
    <t>080</t>
  </si>
  <si>
    <t>081</t>
  </si>
  <si>
    <t>083</t>
  </si>
  <si>
    <t>090</t>
  </si>
  <si>
    <t>712</t>
  </si>
  <si>
    <t>Capital - Equipment (Over $2,000)</t>
  </si>
  <si>
    <t>Budget</t>
  </si>
  <si>
    <t>Div.</t>
  </si>
  <si>
    <t>Dept.</t>
  </si>
  <si>
    <t>Amount</t>
  </si>
  <si>
    <t>Wholesale Telecommunications</t>
  </si>
  <si>
    <t>070</t>
  </si>
  <si>
    <t>082</t>
  </si>
  <si>
    <t>Maintenance Contracts</t>
  </si>
  <si>
    <t>084</t>
  </si>
  <si>
    <t>Permits and Fees</t>
  </si>
  <si>
    <t>085</t>
  </si>
  <si>
    <t>Rents and Leases</t>
  </si>
  <si>
    <t>091</t>
  </si>
  <si>
    <t>Small Tools (under $1,000)</t>
  </si>
  <si>
    <t>210</t>
  </si>
  <si>
    <t>Taxes</t>
  </si>
  <si>
    <t>591</t>
  </si>
  <si>
    <t>Capital - Material and Supplies</t>
  </si>
  <si>
    <t>810</t>
  </si>
  <si>
    <t>811</t>
  </si>
  <si>
    <t>*** Wages:</t>
  </si>
  <si>
    <t>50/50 John MacDonald(Wholesale/Internal)</t>
  </si>
  <si>
    <t>Tot:</t>
  </si>
  <si>
    <t>050</t>
  </si>
  <si>
    <t>Utilities</t>
  </si>
  <si>
    <t>Software Licenses and Support</t>
  </si>
  <si>
    <t>ARIN ASN &amp; IP Address Allocation</t>
  </si>
  <si>
    <t>Fiber Plant Maintenance - Wholesale</t>
  </si>
  <si>
    <t>Fiber Distribution Builds</t>
  </si>
  <si>
    <t xml:space="preserve"> 50/25/25 Ron Gadeberg(Power Supply/Wholesale/Internal)</t>
  </si>
  <si>
    <t>DCPUD Leases</t>
  </si>
  <si>
    <t>* HVAC Maintenance &amp; Repair</t>
  </si>
  <si>
    <t>UPS/Rectifier - Maintenance &amp; Replacement</t>
  </si>
  <si>
    <t>Battery Plant - Maintenance &amp; Replacement</t>
  </si>
  <si>
    <t>DCPUD Dark Fiber Leases</t>
  </si>
  <si>
    <t>DCPUD CoLocation</t>
  </si>
  <si>
    <t>Server licensing &amp; Software Upgrades</t>
  </si>
  <si>
    <t>16 RU Colocation (Firemans Park)</t>
  </si>
  <si>
    <t>48Vdc/10Amp service</t>
  </si>
  <si>
    <t>48Vdc/20Amp service</t>
  </si>
  <si>
    <t>ADVA Optical</t>
  </si>
  <si>
    <t>SolarWinds</t>
  </si>
  <si>
    <t>Network Engineer</t>
  </si>
  <si>
    <t>Network Analyst</t>
  </si>
  <si>
    <t>Symantec Software and Support</t>
  </si>
  <si>
    <t>VMWare</t>
  </si>
  <si>
    <t>VMWare SW Support</t>
  </si>
  <si>
    <t>12V, 90Ahr</t>
  </si>
  <si>
    <t>12V, 12Ahr</t>
  </si>
  <si>
    <t>12V, 09Ahr</t>
  </si>
  <si>
    <t>Upstream Internet Bandwidth</t>
  </si>
  <si>
    <t>Jan</t>
  </si>
  <si>
    <t>Feb</t>
  </si>
  <si>
    <t>Mar</t>
  </si>
  <si>
    <t>Apr</t>
  </si>
  <si>
    <t>May</t>
  </si>
  <si>
    <t>Jun</t>
  </si>
  <si>
    <t>Juk</t>
  </si>
  <si>
    <t>Aug</t>
  </si>
  <si>
    <t>Sep</t>
  </si>
  <si>
    <t>Oct</t>
  </si>
  <si>
    <t>Nov</t>
  </si>
  <si>
    <t>Dec</t>
  </si>
  <si>
    <t>Equipment Calibration/Repair</t>
  </si>
  <si>
    <t>EXFO OTDR</t>
  </si>
  <si>
    <t>JDSU Inspection Scope</t>
  </si>
  <si>
    <t xml:space="preserve">Fusion Splicer </t>
  </si>
  <si>
    <t>Rectifier module Repair</t>
  </si>
  <si>
    <t>Unforseen Maintenance issues</t>
  </si>
  <si>
    <t>DF strands - Brewster to Chief Joseph</t>
  </si>
  <si>
    <t>DF strands - Brewster to Fireman's Park</t>
  </si>
  <si>
    <t>DFstrands - Fireman's Park to Chief Joseph</t>
  </si>
  <si>
    <t>Backup Tapes</t>
  </si>
  <si>
    <t>Canopy Wireless Site Lease - Tonasket (Norton)</t>
  </si>
  <si>
    <t>Canopy Wireless Site Lease - Coleman Butte (Watts)</t>
  </si>
  <si>
    <t>Canopy Wireless Site Lease - Eder Mt (Eder)</t>
  </si>
  <si>
    <t>Canopy Wireless Site Lease - Brewster (Tonnemaker)</t>
  </si>
  <si>
    <t>Canopy Wireless Site Lease - Shellrock Point (Shellrock Properties)</t>
  </si>
  <si>
    <t>Canopy Wireless Site Lease - Fox Mt (Okanogan TV District)</t>
  </si>
  <si>
    <t>Canopy Wireless Site Lease - Pickens Mt (Okanogan TV District)</t>
  </si>
  <si>
    <t>Canopy Wireless Site Lease - Jackass Butte (Townsend)</t>
  </si>
  <si>
    <t>Canopy Wireless Site Lease - McClure Mt (Methow Comm District)</t>
  </si>
  <si>
    <t>BB - Symantec Endpoint Protection</t>
  </si>
  <si>
    <t>Juniper HW &amp; SW Support</t>
  </si>
  <si>
    <t>Server 3 - Orion Additional Polling Engine annual maint</t>
  </si>
  <si>
    <t>Server 2 - Orion NPM SL100 annual maint</t>
  </si>
  <si>
    <t>Server 2 - Orion NTA SL100 annual maint</t>
  </si>
  <si>
    <t>Broadband Test Equipment</t>
  </si>
  <si>
    <t>Broadband Tools</t>
  </si>
  <si>
    <t>Backbone Optics</t>
  </si>
  <si>
    <t>SOHO/Residential Grade CPE</t>
  </si>
  <si>
    <t>Business Grade CPE</t>
  </si>
  <si>
    <t>Cambium Subscriber Modules (PMP450)</t>
  </si>
  <si>
    <t>Orion NPM SLX annual maint</t>
  </si>
  <si>
    <t>Engineers Toolkit annual maint</t>
  </si>
  <si>
    <t>Kiwi Syslog Server</t>
  </si>
  <si>
    <t>Network Topology Mapper</t>
  </si>
  <si>
    <t>Server &amp; Application Monitor - AL150</t>
  </si>
  <si>
    <t>Certs SSL</t>
  </si>
  <si>
    <t>Certificates for Broadband Portal</t>
  </si>
  <si>
    <t>Orion NCM v7 - DL1000 annual maint</t>
  </si>
  <si>
    <t>Telerik (for Portal)</t>
  </si>
  <si>
    <t>Fiber Build - Berney to Sit-N-Bull</t>
  </si>
  <si>
    <t>Adobe eSign Services</t>
  </si>
  <si>
    <t>Distribution Optics</t>
  </si>
  <si>
    <t>Broadband Node Rework</t>
  </si>
  <si>
    <t>Wireless Subscriber Units</t>
  </si>
  <si>
    <t>100% K. Ingraham</t>
  </si>
  <si>
    <t>100% R. Nelson</t>
  </si>
  <si>
    <t>100%Tech #3</t>
  </si>
  <si>
    <t>VEEAM</t>
  </si>
  <si>
    <t>SRX-345 platforms HW Support</t>
  </si>
  <si>
    <t>SRX-345 platforms SW Support</t>
  </si>
  <si>
    <t>100% L Taylor</t>
  </si>
  <si>
    <t>Estimated Interest on ARRA debt</t>
  </si>
  <si>
    <t>Estimated Principle on ARRA debt</t>
  </si>
  <si>
    <t>Revenue Estimate</t>
  </si>
  <si>
    <t>VEEAM for Physical Servers</t>
  </si>
  <si>
    <t>USEI Leases</t>
  </si>
  <si>
    <t>Colocation</t>
  </si>
  <si>
    <t>Checkpoint Demand Generation Tool</t>
  </si>
  <si>
    <t>Replacement HVAC units for Broadband Nodes</t>
  </si>
  <si>
    <t>Wireless/Wifi System Augmentation</t>
  </si>
  <si>
    <t>Broadband Consulting/Pro Service</t>
  </si>
  <si>
    <t>Juniper Remote Mgt &amp; Monitoring (CentraComm)</t>
  </si>
  <si>
    <t>Fiber Asset Tracking/Management Software-CrescentLink</t>
  </si>
  <si>
    <t>Aggrigation Switches (5150, 5160)</t>
  </si>
  <si>
    <t>Distribution Switches (5142, 3928)</t>
  </si>
  <si>
    <t>SQL DB Licensing</t>
  </si>
  <si>
    <t>SRX-1500 platforms HW &amp; SW Support</t>
  </si>
  <si>
    <t>MX-104 platforms HW &amp; SW Support</t>
  </si>
  <si>
    <t>MX &amp; SRX platforms</t>
  </si>
  <si>
    <t>FTTx High Level Engineering</t>
  </si>
  <si>
    <t>100% C Bivens</t>
  </si>
  <si>
    <t>Mapping Software Support (ESRI, MapInfo)</t>
  </si>
  <si>
    <t>Janet Calculates*** See Below</t>
  </si>
  <si>
    <t>Janet Calculates</t>
  </si>
  <si>
    <t>**Janet Calculates</t>
  </si>
  <si>
    <t>Debt Service - Principal (ARRA debt &amp; Bonding Debt)-Janet Calculates</t>
  </si>
  <si>
    <t>Debt Service - Interest-Janet Calculates</t>
  </si>
  <si>
    <t>Software Development</t>
  </si>
  <si>
    <t>MapCon OSP maintenance platform</t>
  </si>
  <si>
    <t>On-Call (JM)</t>
  </si>
  <si>
    <t>On-Call(KI)</t>
  </si>
  <si>
    <t xml:space="preserve"> On-Call(RN)</t>
  </si>
  <si>
    <t>Broadband Wireless Site Leases</t>
  </si>
  <si>
    <t>SRX-345 24x7 Technical support</t>
  </si>
  <si>
    <t>NoaNet NCS Membership</t>
  </si>
  <si>
    <t>Ciena MCP device licensing</t>
  </si>
  <si>
    <t>MCP Maintenance Services</t>
  </si>
  <si>
    <t>OSP Overtime: (33.3%)</t>
  </si>
  <si>
    <t>Juniper MX204</t>
  </si>
  <si>
    <t>ADVA Optical OpenFabric+ 200G MultiService card &amp; chassis</t>
  </si>
  <si>
    <t>112G/224G CFP2 tunable network optic for ADVA OpenFabric+ MSLC</t>
  </si>
  <si>
    <t>40G QSFP10 10Km client optic for ADVA OpenFabric+ MSLC</t>
  </si>
  <si>
    <t>Annual Maintenance, Bronze</t>
  </si>
  <si>
    <t>40G 10Km optics for Juniper MX204</t>
  </si>
  <si>
    <t>40G 10Km optics for Ciena 5171</t>
  </si>
  <si>
    <t>Ciena 5171 - 100G ready, fully licensed with DCs and Optics</t>
  </si>
  <si>
    <t>10G MM XFP for Ciena 5150</t>
  </si>
  <si>
    <t>10G MM SFP+ for Ciena 5171</t>
  </si>
  <si>
    <t>40G MM optics for Juniper MX204</t>
  </si>
  <si>
    <t>Live fiber identification tool (OFI 400)</t>
  </si>
  <si>
    <t>VeEx MTTplus Test Platform</t>
  </si>
  <si>
    <t>AFL 90S core alignment fusion splicer w/ CT50 Cleaver</t>
  </si>
  <si>
    <t>AFL41S cladding fusion alignment splicer with CT50 cleaver</t>
  </si>
  <si>
    <t>Fiber Installers Toolkit</t>
  </si>
  <si>
    <t>Greenlee Blowing System</t>
  </si>
  <si>
    <t>Greenlee PVC Heating Blanket</t>
  </si>
  <si>
    <t>Viavi optical inspection &amp; test kit (FIT-82P01-PRO)</t>
  </si>
  <si>
    <t>Rectifier Controller Replacements</t>
  </si>
  <si>
    <t>Rectifier modules</t>
  </si>
  <si>
    <t>Broadband Foreman</t>
  </si>
  <si>
    <t>Broadband Tech</t>
  </si>
  <si>
    <t>Launch Cable Kit</t>
  </si>
  <si>
    <t>VEEAM Essentials for VMs</t>
  </si>
  <si>
    <t>VEEAM Server</t>
  </si>
  <si>
    <t>Suitcase generator (110VAC)</t>
  </si>
  <si>
    <t>5000W generator (240VAC)</t>
  </si>
  <si>
    <t>CN Hardware</t>
  </si>
  <si>
    <t>Ciena</t>
  </si>
  <si>
    <t>Wages AS OF 8-26-2021</t>
  </si>
  <si>
    <t>ISP Overtime: (10%)</t>
  </si>
  <si>
    <t>Expensable Optics</t>
  </si>
  <si>
    <t>CapitalizableOptics</t>
  </si>
  <si>
    <t>Capitalizable portion of 100G WDM Upgrade (for potential HiCap Client traffic over WDM)</t>
  </si>
  <si>
    <t>Expensable portion of 100G WDM Upgrade (for potential HiCap Client traffic over WDM)</t>
  </si>
  <si>
    <t>Network Expansion</t>
  </si>
  <si>
    <t>Pole Mount Mini Node</t>
  </si>
  <si>
    <t>Small Pad Mount Cabinet</t>
  </si>
  <si>
    <t xml:space="preserve"> Large Pad Mount Cabinet</t>
  </si>
  <si>
    <t>Capitalizable Network Upgrades &amp; Capitalizable Replacement of EOL Network Hardware</t>
  </si>
  <si>
    <t>Expensable Network Upgrades &amp; Expensable Replacement of EOL Network Hardware</t>
  </si>
  <si>
    <t>Proposed Budget 2022  Rev 3 - Wholesale Broadband w/ Proposed Projects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</si>
</sst>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9"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&quot;$&quot;#,##0.00"/>
    <numFmt numFmtId="166" formatCode="_-&quot;$&quot;* #,##0.00_-;\-&quot;$&quot;* #,##0.00_-;_-&quot;$&quot;* &quot;-&quot;??_-;_-@_-"/>
    <numFmt numFmtId="167" formatCode="0000"/>
    <numFmt numFmtId="168" formatCode="000000"/>
    <numFmt numFmtId="169" formatCode="#,##0;\-#,##0;&quot;-&quot;"/>
    <numFmt numFmtId="170" formatCode="#,##0.0_);\(#,##0.0\)"/>
    <numFmt numFmtId="171" formatCode="_(* #,##0.0000_);_(* \(#,##0.0000\);_(* &quot;-&quot;??_);_(@_)"/>
    <numFmt numFmtId="172" formatCode="0.0%;\(0.0%\)"/>
    <numFmt numFmtId="173" formatCode="&quot;$&quot;#,##0\ ;\(&quot;$&quot;#,##0\)"/>
    <numFmt numFmtId="174" formatCode="_-* #,##0_-;\-* #,##0_-;_-* &quot;-&quot;_-;_-@_-"/>
    <numFmt numFmtId="175" formatCode="_-* #,##0.00_-;\-* #,##0.00_-;_-* &quot;-&quot;??_-;_-@_-"/>
    <numFmt numFmtId="176" formatCode="_-* #,##0\ _F_B_-;\-* #,##0\ _F_B_-;_-* &quot;-&quot;\ _F_B_-;_-@_-"/>
    <numFmt numFmtId="177" formatCode="_-* #,##0.00\ _F_B_-;\-* #,##0.00\ _F_B_-;_-* &quot;-&quot;??\ _F_B_-;_-@_-"/>
    <numFmt numFmtId="178" formatCode="0.00_)"/>
    <numFmt numFmtId="179" formatCode="0.0"/>
    <numFmt numFmtId="180" formatCode="0.0%"/>
    <numFmt numFmtId="181" formatCode="mm/dd/yy"/>
    <numFmt numFmtId="182" formatCode="&quot;$&quot;\ #,##0.00;\(&quot;$&quot;\ #,##0.00\)"/>
    <numFmt numFmtId="183" formatCode="#,##0.000_);[Red]\(#,##0.0\)"/>
    <numFmt numFmtId="184" formatCode="#,##0.0_);[Red]\(#,##0.0\)"/>
    <numFmt numFmtId="185" formatCode="#,##0.0000;[Red]\(#,##0.0000\)"/>
    <numFmt numFmtId="186" formatCode="_-* #,##0\ &quot;FB&quot;_-;\-* #,##0\ &quot;FB&quot;_-;_-* &quot;-&quot;\ &quot;FB&quot;_-;_-@_-"/>
    <numFmt numFmtId="187" formatCode="#,##0.00000;[Red]\(#,##0.00000\)"/>
    <numFmt numFmtId="188" formatCode="_-&quot;£&quot;* #,##0_-;\-&quot;£&quot;* #,##0_-;_-&quot;£&quot;* &quot;-&quot;_-;_-@_-"/>
    <numFmt numFmtId="189" formatCode="_-&quot;£&quot;* #,##0.00_-;\-&quot;£&quot;* #,##0.00_-;_-&quot;£&quot;* &quot;-&quot;??_-;_-@_-"/>
  </numFmts>
  <fonts count="70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u/>
      <sz val="12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u/>
      <sz val="10"/>
      <name val="Arial"/>
      <family val="2"/>
    </font>
    <font>
      <sz val="10"/>
      <name val="Verdana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8"/>
      <name val="Arial"/>
      <family val="2"/>
    </font>
    <font>
      <sz val="10"/>
      <name val="Helv"/>
      <family val="2"/>
    </font>
    <font>
      <sz val="10"/>
      <color indexed="8"/>
      <name val="MS Sans Serif"/>
      <family val="2"/>
    </font>
    <font>
      <sz val="12"/>
      <name val="Times New Roman"/>
      <family val="1"/>
    </font>
    <font>
      <sz val="8"/>
      <name val="Antique Olive"/>
      <family val="2"/>
    </font>
    <font>
      <sz val="8"/>
      <name val="Geneva"/>
    </font>
    <font>
      <b/>
      <u/>
      <sz val="14"/>
      <name val="Arial"/>
      <family val="2"/>
    </font>
    <font>
      <sz val="8"/>
      <name val="Times New Roman"/>
      <family val="1"/>
    </font>
    <font>
      <sz val="8"/>
      <name val="Arial"/>
      <family val="2"/>
    </font>
    <font>
      <sz val="10"/>
      <name val="Helv"/>
    </font>
    <font>
      <b/>
      <sz val="10"/>
      <name val="Helv"/>
    </font>
    <font>
      <sz val="12"/>
      <color indexed="24"/>
      <name val="Arial"/>
      <family val="2"/>
    </font>
    <font>
      <sz val="10"/>
      <name val="MS Serif"/>
      <family val="1"/>
    </font>
    <font>
      <sz val="10"/>
      <color indexed="16"/>
      <name val="MS Serif"/>
      <family val="1"/>
    </font>
    <font>
      <b/>
      <u/>
      <sz val="11"/>
      <name val="Arial"/>
      <family val="2"/>
    </font>
    <font>
      <sz val="10"/>
      <name val="Geneva"/>
    </font>
    <font>
      <b/>
      <sz val="12"/>
      <name val="Helv"/>
    </font>
    <font>
      <b/>
      <sz val="12"/>
      <name val="Arial"/>
      <family val="2"/>
    </font>
    <font>
      <b/>
      <sz val="8"/>
      <name val="MS Sans Serif"/>
      <family val="2"/>
    </font>
    <font>
      <sz val="11"/>
      <name val="Arial"/>
      <family val="2"/>
    </font>
    <font>
      <b/>
      <sz val="11"/>
      <name val="Helv"/>
    </font>
    <font>
      <sz val="7"/>
      <name val="Small Fonts"/>
      <family val="2"/>
    </font>
    <font>
      <b/>
      <i/>
      <sz val="16"/>
      <name val="Helv"/>
    </font>
    <font>
      <sz val="9"/>
      <color indexed="8"/>
      <name val="Book Antiqua"/>
      <family val="2"/>
    </font>
    <font>
      <sz val="11"/>
      <color indexed="8"/>
      <name val="Calibri"/>
      <family val="2"/>
    </font>
    <font>
      <sz val="10"/>
      <name val="Times New Roman"/>
      <family val="1"/>
    </font>
    <font>
      <sz val="10"/>
      <name val="MS Sans Serif"/>
      <family val="2"/>
    </font>
    <font>
      <b/>
      <sz val="10"/>
      <name val="MS Sans Serif"/>
      <family val="2"/>
    </font>
    <font>
      <b/>
      <sz val="11"/>
      <name val="Arial"/>
      <family val="2"/>
    </font>
    <font>
      <sz val="8"/>
      <name val="Wingdings"/>
      <charset val="2"/>
    </font>
    <font>
      <sz val="8"/>
      <name val="Helv"/>
    </font>
    <font>
      <sz val="7"/>
      <name val="Geneva"/>
    </font>
    <font>
      <sz val="8"/>
      <name val="MS Sans Serif"/>
      <family val="2"/>
    </font>
    <font>
      <b/>
      <sz val="8"/>
      <color indexed="9"/>
      <name val="Times New Roman"/>
      <family val="1"/>
    </font>
    <font>
      <b/>
      <i/>
      <sz val="11"/>
      <name val="Arial"/>
      <family val="2"/>
    </font>
    <font>
      <b/>
      <sz val="8"/>
      <color indexed="8"/>
      <name val="Helv"/>
    </font>
    <font>
      <b/>
      <sz val="11"/>
      <color indexed="12"/>
      <name val="MS Sans Serif"/>
      <family val="2"/>
    </font>
    <font>
      <b/>
      <sz val="8"/>
      <name val="Times New Roman"/>
      <family val="1"/>
    </font>
    <font>
      <sz val="10"/>
      <name val="Comic Sans MS"/>
      <family val="4"/>
    </font>
    <font>
      <b/>
      <sz val="11"/>
      <name val="Times New Roman"/>
      <family val="1"/>
    </font>
    <font>
      <sz val="10"/>
      <color rgb="FF92D050"/>
      <name val="Arial"/>
      <family val="2"/>
    </font>
    <font>
      <b/>
      <sz val="10"/>
      <color rgb="FF92D050"/>
      <name val="Arial"/>
      <family val="2"/>
    </font>
  </fonts>
  <fills count="4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B0F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mediumGray">
        <fgColor indexed="22"/>
      </patternFill>
    </fill>
    <fill>
      <patternFill patternType="darkVertical"/>
    </fill>
    <fill>
      <patternFill patternType="solid">
        <fgColor indexed="58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rgb="FF7030A0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424">
    <xf numFmtId="0" fontId="0" fillId="0" borderId="0"/>
    <xf numFmtId="44" fontId="5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4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12" fillId="0" borderId="0" applyNumberFormat="0" applyFill="0" applyBorder="0" applyAlignment="0" applyProtection="0"/>
    <xf numFmtId="0" fontId="13" fillId="0" borderId="2" applyNumberFormat="0" applyFill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5" fillId="0" borderId="0" applyNumberFormat="0" applyFill="0" applyBorder="0" applyAlignment="0" applyProtection="0"/>
    <xf numFmtId="0" fontId="16" fillId="4" borderId="0" applyNumberFormat="0" applyBorder="0" applyAlignment="0" applyProtection="0"/>
    <xf numFmtId="0" fontId="17" fillId="5" borderId="0" applyNumberFormat="0" applyBorder="0" applyAlignment="0" applyProtection="0"/>
    <xf numFmtId="0" fontId="18" fillId="6" borderId="0" applyNumberFormat="0" applyBorder="0" applyAlignment="0" applyProtection="0"/>
    <xf numFmtId="0" fontId="19" fillId="7" borderId="5" applyNumberFormat="0" applyAlignment="0" applyProtection="0"/>
    <xf numFmtId="0" fontId="20" fillId="8" borderId="6" applyNumberFormat="0" applyAlignment="0" applyProtection="0"/>
    <xf numFmtId="0" fontId="21" fillId="8" borderId="5" applyNumberFormat="0" applyAlignment="0" applyProtection="0"/>
    <xf numFmtId="0" fontId="22" fillId="0" borderId="7" applyNumberFormat="0" applyFill="0" applyAlignment="0" applyProtection="0"/>
    <xf numFmtId="0" fontId="23" fillId="9" borderId="8" applyNumberFormat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10" applyNumberFormat="0" applyFill="0" applyAlignment="0" applyProtection="0"/>
    <xf numFmtId="0" fontId="27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27" fillId="34" borderId="0" applyNumberFormat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10" borderId="9" applyNumberFormat="0" applyFont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3" fillId="0" borderId="0"/>
    <xf numFmtId="166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29" fillId="0" borderId="0"/>
    <xf numFmtId="0" fontId="5" fillId="0" borderId="0"/>
    <xf numFmtId="0" fontId="29" fillId="0" borderId="0"/>
    <xf numFmtId="0" fontId="29" fillId="0" borderId="0"/>
    <xf numFmtId="0" fontId="29" fillId="0" borderId="0"/>
    <xf numFmtId="0" fontId="5" fillId="0" borderId="0"/>
    <xf numFmtId="0" fontId="5" fillId="0" borderId="0"/>
    <xf numFmtId="0" fontId="29" fillId="0" borderId="0"/>
    <xf numFmtId="0" fontId="29" fillId="0" borderId="0"/>
    <xf numFmtId="0" fontId="2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5" fillId="0" borderId="0"/>
    <xf numFmtId="0" fontId="29" fillId="0" borderId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 applyProtection="0">
      <alignment vertical="top"/>
    </xf>
    <xf numFmtId="0" fontId="29" fillId="0" borderId="0"/>
    <xf numFmtId="0" fontId="5" fillId="0" borderId="0"/>
    <xf numFmtId="0" fontId="5" fillId="0" borderId="0"/>
    <xf numFmtId="0" fontId="5" fillId="0" borderId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29" fillId="0" borderId="0"/>
    <xf numFmtId="0" fontId="29" fillId="0" borderId="0"/>
    <xf numFmtId="0" fontId="31" fillId="0" borderId="0"/>
    <xf numFmtId="9" fontId="5" fillId="36" borderId="0"/>
    <xf numFmtId="0" fontId="29" fillId="0" borderId="0"/>
    <xf numFmtId="0" fontId="5" fillId="0" borderId="0"/>
    <xf numFmtId="0" fontId="31" fillId="0" borderId="0"/>
    <xf numFmtId="167" fontId="32" fillId="0" borderId="0">
      <alignment horizontal="left"/>
    </xf>
    <xf numFmtId="168" fontId="33" fillId="0" borderId="0">
      <alignment horizontal="left"/>
    </xf>
    <xf numFmtId="0" fontId="34" fillId="0" borderId="11">
      <alignment wrapText="1"/>
    </xf>
    <xf numFmtId="0" fontId="35" fillId="0" borderId="0">
      <alignment horizontal="center" wrapText="1"/>
      <protection locked="0"/>
    </xf>
    <xf numFmtId="0" fontId="36" fillId="0" borderId="12" applyProtection="0">
      <alignment horizontal="center" vertical="top" wrapText="1"/>
    </xf>
    <xf numFmtId="0" fontId="33" fillId="0" borderId="0" applyFont="0" applyFill="0" applyBorder="0" applyAlignment="0" applyProtection="0">
      <alignment horizontal="right"/>
    </xf>
    <xf numFmtId="169" fontId="28" fillId="0" borderId="0" applyFill="0" applyBorder="0" applyAlignment="0"/>
    <xf numFmtId="170" fontId="37" fillId="0" borderId="0" applyFill="0" applyBorder="0" applyAlignment="0"/>
    <xf numFmtId="171" fontId="37" fillId="0" borderId="0" applyFill="0" applyBorder="0" applyAlignment="0"/>
    <xf numFmtId="0" fontId="5" fillId="0" borderId="0" applyFill="0" applyBorder="0" applyAlignment="0"/>
    <xf numFmtId="0" fontId="5" fillId="0" borderId="0" applyFill="0" applyBorder="0" applyAlignment="0"/>
    <xf numFmtId="44" fontId="37" fillId="0" borderId="0" applyFill="0" applyBorder="0" applyAlignment="0"/>
    <xf numFmtId="172" fontId="37" fillId="0" borderId="0" applyFill="0" applyBorder="0" applyAlignment="0"/>
    <xf numFmtId="170" fontId="37" fillId="0" borderId="0" applyFill="0" applyBorder="0" applyAlignment="0"/>
    <xf numFmtId="0" fontId="38" fillId="0" borderId="0"/>
    <xf numFmtId="44" fontId="3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3" fontId="39" fillId="0" borderId="0" applyFont="0" applyFill="0" applyBorder="0" applyAlignment="0" applyProtection="0"/>
    <xf numFmtId="0" fontId="40" fillId="0" borderId="0" applyNumberFormat="0" applyAlignment="0">
      <alignment horizontal="left"/>
    </xf>
    <xf numFmtId="170" fontId="37" fillId="0" borderId="0" applyFont="0" applyFill="0" applyBorder="0" applyAlignment="0" applyProtection="0"/>
    <xf numFmtId="173" fontId="39" fillId="0" borderId="0" applyFont="0" applyFill="0" applyBorder="0" applyAlignment="0" applyProtection="0"/>
    <xf numFmtId="0" fontId="39" fillId="0" borderId="0" applyFont="0" applyFill="0" applyBorder="0" applyAlignment="0" applyProtection="0"/>
    <xf numFmtId="14" fontId="28" fillId="0" borderId="0" applyFill="0" applyBorder="0" applyAlignment="0"/>
    <xf numFmtId="174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44" fontId="37" fillId="0" borderId="0" applyFill="0" applyBorder="0" applyAlignment="0"/>
    <xf numFmtId="170" fontId="37" fillId="0" borderId="0" applyFill="0" applyBorder="0" applyAlignment="0"/>
    <xf numFmtId="44" fontId="37" fillId="0" borderId="0" applyFill="0" applyBorder="0" applyAlignment="0"/>
    <xf numFmtId="172" fontId="37" fillId="0" borderId="0" applyFill="0" applyBorder="0" applyAlignment="0"/>
    <xf numFmtId="170" fontId="37" fillId="0" borderId="0" applyFill="0" applyBorder="0" applyAlignment="0"/>
    <xf numFmtId="0" fontId="41" fillId="0" borderId="0" applyNumberFormat="0" applyAlignment="0">
      <alignment horizontal="left"/>
    </xf>
    <xf numFmtId="0" fontId="42" fillId="0" borderId="11">
      <alignment wrapText="1"/>
    </xf>
    <xf numFmtId="0" fontId="36" fillId="0" borderId="12" applyProtection="0">
      <alignment horizontal="center" vertical="top" wrapText="1"/>
    </xf>
    <xf numFmtId="2" fontId="39" fillId="0" borderId="0" applyFont="0" applyFill="0" applyBorder="0" applyAlignment="0" applyProtection="0"/>
    <xf numFmtId="2" fontId="43" fillId="0" borderId="0">
      <alignment horizontal="left"/>
    </xf>
    <xf numFmtId="38" fontId="36" fillId="37" borderId="0" applyNumberFormat="0" applyBorder="0" applyAlignment="0" applyProtection="0"/>
    <xf numFmtId="0" fontId="44" fillId="0" borderId="0">
      <alignment horizontal="left"/>
    </xf>
    <xf numFmtId="0" fontId="45" fillId="0" borderId="13" applyNumberFormat="0" applyAlignment="0" applyProtection="0">
      <alignment horizontal="left" vertical="center"/>
    </xf>
    <xf numFmtId="0" fontId="45" fillId="0" borderId="14">
      <alignment horizontal="left" vertical="center"/>
    </xf>
    <xf numFmtId="0" fontId="46" fillId="0" borderId="15">
      <alignment horizontal="center"/>
    </xf>
    <xf numFmtId="0" fontId="46" fillId="0" borderId="0">
      <alignment horizontal="center"/>
    </xf>
    <xf numFmtId="10" fontId="36" fillId="38" borderId="12" applyNumberFormat="0" applyBorder="0" applyAlignment="0" applyProtection="0"/>
    <xf numFmtId="176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0" fontId="47" fillId="0" borderId="16" applyBorder="0">
      <alignment horizontal="center" wrapText="1"/>
    </xf>
    <xf numFmtId="1" fontId="36" fillId="0" borderId="12">
      <alignment horizontal="center" vertical="top" wrapText="1"/>
    </xf>
    <xf numFmtId="44" fontId="37" fillId="0" borderId="0" applyFill="0" applyBorder="0" applyAlignment="0"/>
    <xf numFmtId="170" fontId="37" fillId="0" borderId="0" applyFill="0" applyBorder="0" applyAlignment="0"/>
    <xf numFmtId="44" fontId="37" fillId="0" borderId="0" applyFill="0" applyBorder="0" applyAlignment="0"/>
    <xf numFmtId="172" fontId="37" fillId="0" borderId="0" applyFill="0" applyBorder="0" applyAlignment="0"/>
    <xf numFmtId="170" fontId="37" fillId="0" borderId="0" applyFill="0" applyBorder="0" applyAlignment="0"/>
    <xf numFmtId="0" fontId="48" fillId="0" borderId="15"/>
    <xf numFmtId="37" fontId="49" fillId="0" borderId="0"/>
    <xf numFmtId="178" fontId="5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1" fillId="0" borderId="0"/>
    <xf numFmtId="0" fontId="52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179" fontId="43" fillId="0" borderId="12" applyFill="0" applyBorder="0" applyAlignment="0" applyProtection="0"/>
    <xf numFmtId="0" fontId="36" fillId="0" borderId="12">
      <alignment horizontal="left" vertical="top" wrapText="1"/>
    </xf>
    <xf numFmtId="14" fontId="35" fillId="0" borderId="0">
      <alignment horizontal="center" wrapText="1"/>
      <protection locked="0"/>
    </xf>
    <xf numFmtId="18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168" fontId="53" fillId="0" borderId="0" applyFont="0" applyFill="0" applyBorder="0" applyAlignment="0" applyProtection="0"/>
    <xf numFmtId="10" fontId="5" fillId="0" borderId="0" applyFont="0" applyFill="0" applyBorder="0" applyAlignment="0" applyProtection="0"/>
    <xf numFmtId="44" fontId="37" fillId="0" borderId="0" applyFill="0" applyBorder="0" applyAlignment="0"/>
    <xf numFmtId="170" fontId="37" fillId="0" borderId="0" applyFill="0" applyBorder="0" applyAlignment="0"/>
    <xf numFmtId="44" fontId="37" fillId="0" borderId="0" applyFill="0" applyBorder="0" applyAlignment="0"/>
    <xf numFmtId="172" fontId="37" fillId="0" borderId="0" applyFill="0" applyBorder="0" applyAlignment="0"/>
    <xf numFmtId="170" fontId="37" fillId="0" borderId="0" applyFill="0" applyBorder="0" applyAlignment="0"/>
    <xf numFmtId="168" fontId="10" fillId="0" borderId="0" applyNumberFormat="0" applyFill="0" applyBorder="0" applyProtection="0">
      <alignment horizontal="left" indent="2"/>
    </xf>
    <xf numFmtId="0" fontId="54" fillId="0" borderId="0" applyNumberFormat="0" applyFont="0" applyFill="0" applyBorder="0" applyAlignment="0" applyProtection="0">
      <alignment horizontal="left"/>
    </xf>
    <xf numFmtId="15" fontId="54" fillId="0" borderId="0" applyFont="0" applyFill="0" applyBorder="0" applyAlignment="0" applyProtection="0"/>
    <xf numFmtId="4" fontId="54" fillId="0" borderId="0" applyFont="0" applyFill="0" applyBorder="0" applyAlignment="0" applyProtection="0"/>
    <xf numFmtId="0" fontId="55" fillId="0" borderId="15">
      <alignment horizontal="center"/>
    </xf>
    <xf numFmtId="3" fontId="54" fillId="0" borderId="0" applyFont="0" applyFill="0" applyBorder="0" applyAlignment="0" applyProtection="0"/>
    <xf numFmtId="0" fontId="54" fillId="39" borderId="0" applyNumberFormat="0" applyFont="0" applyBorder="0" applyAlignment="0" applyProtection="0"/>
    <xf numFmtId="1" fontId="36" fillId="0" borderId="12">
      <alignment horizontal="center" vertical="top" wrapText="1"/>
    </xf>
    <xf numFmtId="170" fontId="47" fillId="0" borderId="17" applyBorder="0"/>
    <xf numFmtId="170" fontId="56" fillId="0" borderId="0" applyBorder="0"/>
    <xf numFmtId="0" fontId="57" fillId="40" borderId="0" applyNumberFormat="0" applyFont="0" applyBorder="0" applyAlignment="0">
      <alignment horizontal="center"/>
    </xf>
    <xf numFmtId="181" fontId="58" fillId="0" borderId="0" applyNumberFormat="0" applyFill="0" applyBorder="0" applyAlignment="0" applyProtection="0">
      <alignment horizontal="left"/>
    </xf>
    <xf numFmtId="0" fontId="57" fillId="1" borderId="14" applyNumberFormat="0" applyFont="0" applyAlignment="0">
      <alignment horizontal="center"/>
    </xf>
    <xf numFmtId="0" fontId="59" fillId="0" borderId="0"/>
    <xf numFmtId="0" fontId="60" fillId="0" borderId="0" applyNumberFormat="0" applyFill="0" applyBorder="0" applyAlignment="0">
      <alignment horizontal="center"/>
    </xf>
    <xf numFmtId="0" fontId="5" fillId="41" borderId="0"/>
    <xf numFmtId="0" fontId="61" fillId="42" borderId="12" applyNumberFormat="0">
      <alignment vertical="top" wrapText="1"/>
    </xf>
    <xf numFmtId="0" fontId="5" fillId="0" borderId="0"/>
    <xf numFmtId="0" fontId="62" fillId="0" borderId="0" applyNumberFormat="0" applyFill="0" applyBorder="0" applyProtection="0">
      <alignment wrapText="1"/>
    </xf>
    <xf numFmtId="182" fontId="36" fillId="0" borderId="12" applyFill="0" applyProtection="0">
      <alignment vertical="top" wrapText="1"/>
    </xf>
    <xf numFmtId="0" fontId="35" fillId="0" borderId="0" applyNumberFormat="0" applyFill="0" applyBorder="0" applyProtection="0">
      <alignment horizontal="left" vertical="top" wrapText="1"/>
    </xf>
    <xf numFmtId="0" fontId="5" fillId="0" borderId="18" applyNumberFormat="0" applyFont="0"/>
    <xf numFmtId="0" fontId="48" fillId="0" borderId="0"/>
    <xf numFmtId="40" fontId="63" fillId="0" borderId="0" applyBorder="0">
      <alignment horizontal="right"/>
    </xf>
    <xf numFmtId="3" fontId="64" fillId="0" borderId="0">
      <alignment horizontal="right" vertical="center"/>
    </xf>
    <xf numFmtId="49" fontId="64" fillId="0" borderId="0">
      <alignment horizontal="right" vertical="center"/>
    </xf>
    <xf numFmtId="0" fontId="65" fillId="0" borderId="0"/>
    <xf numFmtId="180" fontId="5" fillId="0" borderId="19" applyBorder="0"/>
    <xf numFmtId="49" fontId="28" fillId="0" borderId="0" applyFill="0" applyBorder="0" applyAlignment="0"/>
    <xf numFmtId="0" fontId="5" fillId="0" borderId="0" applyFill="0" applyBorder="0" applyAlignment="0"/>
    <xf numFmtId="0" fontId="66" fillId="0" borderId="0" applyFill="0" applyBorder="0" applyAlignment="0"/>
    <xf numFmtId="40" fontId="67" fillId="0" borderId="0"/>
    <xf numFmtId="183" fontId="5" fillId="0" borderId="0" applyFont="0" applyFill="0" applyBorder="0" applyAlignment="0" applyProtection="0"/>
    <xf numFmtId="184" fontId="43" fillId="0" borderId="0" applyFont="0" applyFill="0" applyBorder="0" applyAlignment="0" applyProtection="0"/>
    <xf numFmtId="185" fontId="5" fillId="0" borderId="0" applyFont="0" applyFill="0" applyBorder="0" applyAlignment="0" applyProtection="0"/>
    <xf numFmtId="186" fontId="5" fillId="0" borderId="0" applyFont="0" applyFill="0" applyBorder="0" applyAlignment="0" applyProtection="0"/>
    <xf numFmtId="187" fontId="5" fillId="0" borderId="0" applyFont="0" applyFill="0" applyBorder="0" applyAlignment="0" applyProtection="0"/>
    <xf numFmtId="188" fontId="5" fillId="0" borderId="0" applyFont="0" applyFill="0" applyBorder="0" applyAlignment="0" applyProtection="0"/>
    <xf numFmtId="189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0" fontId="31" fillId="0" borderId="0"/>
    <xf numFmtId="0" fontId="31" fillId="0" borderId="0"/>
    <xf numFmtId="0" fontId="7" fillId="0" borderId="0" applyNumberForma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10" borderId="9" applyNumberFormat="0" applyFont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</cellStyleXfs>
  <cellXfs count="133">
    <xf numFmtId="0" fontId="0" fillId="0" borderId="0" xfId="0"/>
    <xf numFmtId="0" fontId="6" fillId="0" borderId="0" xfId="0" applyFont="1" applyAlignment="1">
      <alignment horizontal="center"/>
    </xf>
    <xf numFmtId="0" fontId="7" fillId="0" borderId="0" xfId="0" applyFont="1"/>
    <xf numFmtId="164" fontId="0" fillId="0" borderId="0" xfId="1" applyNumberFormat="1" applyFont="1"/>
    <xf numFmtId="0" fontId="7" fillId="0" borderId="0" xfId="0" applyFont="1" applyAlignment="1">
      <alignment horizontal="right"/>
    </xf>
    <xf numFmtId="0" fontId="8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0" fillId="2" borderId="0" xfId="0" applyFill="1"/>
    <xf numFmtId="0" fontId="0" fillId="0" borderId="0" xfId="0" applyFill="1"/>
    <xf numFmtId="0" fontId="7" fillId="0" borderId="0" xfId="0" applyFont="1" applyFill="1" applyAlignment="1">
      <alignment horizontal="right"/>
    </xf>
    <xf numFmtId="165" fontId="8" fillId="0" borderId="0" xfId="0" applyNumberFormat="1" applyFont="1" applyAlignment="1"/>
    <xf numFmtId="1" fontId="8" fillId="0" borderId="0" xfId="0" applyNumberFormat="1" applyFont="1" applyAlignment="1"/>
    <xf numFmtId="0" fontId="0" fillId="0" borderId="0" xfId="0"/>
    <xf numFmtId="1" fontId="7" fillId="0" borderId="0" xfId="0" applyNumberFormat="1" applyFont="1" applyAlignment="1"/>
    <xf numFmtId="165" fontId="7" fillId="0" borderId="0" xfId="0" applyNumberFormat="1" applyFont="1" applyAlignment="1"/>
    <xf numFmtId="1" fontId="10" fillId="0" borderId="0" xfId="0" applyNumberFormat="1" applyFont="1" applyAlignment="1"/>
    <xf numFmtId="165" fontId="10" fillId="0" borderId="0" xfId="0" applyNumberFormat="1" applyFont="1" applyAlignment="1"/>
    <xf numFmtId="1" fontId="11" fillId="0" borderId="0" xfId="1" applyNumberFormat="1" applyFont="1" applyFill="1" applyBorder="1" applyAlignment="1" applyProtection="1">
      <alignment vertical="center" wrapText="1"/>
      <protection hidden="1"/>
    </xf>
    <xf numFmtId="44" fontId="8" fillId="0" borderId="0" xfId="1" applyFont="1" applyAlignment="1"/>
    <xf numFmtId="44" fontId="7" fillId="0" borderId="0" xfId="1" applyFont="1" applyAlignment="1"/>
    <xf numFmtId="44" fontId="10" fillId="0" borderId="0" xfId="1" applyFont="1" applyAlignment="1"/>
    <xf numFmtId="44" fontId="0" fillId="2" borderId="0" xfId="1" applyFont="1" applyFill="1"/>
    <xf numFmtId="44" fontId="0" fillId="0" borderId="0" xfId="1" applyFont="1"/>
    <xf numFmtId="44" fontId="7" fillId="0" borderId="0" xfId="1" applyFont="1" applyAlignment="1">
      <alignment horizontal="center"/>
    </xf>
    <xf numFmtId="44" fontId="10" fillId="0" borderId="0" xfId="1" applyFont="1" applyAlignment="1">
      <alignment horizontal="center"/>
    </xf>
    <xf numFmtId="44" fontId="7" fillId="0" borderId="0" xfId="1" applyFont="1"/>
    <xf numFmtId="44" fontId="0" fillId="0" borderId="1" xfId="1" applyFont="1" applyBorder="1"/>
    <xf numFmtId="44" fontId="7" fillId="2" borderId="0" xfId="1" applyFont="1" applyFill="1"/>
    <xf numFmtId="44" fontId="7" fillId="0" borderId="0" xfId="1" applyFont="1" applyFill="1"/>
    <xf numFmtId="44" fontId="7" fillId="3" borderId="0" xfId="1" applyFont="1" applyFill="1"/>
    <xf numFmtId="44" fontId="7" fillId="35" borderId="0" xfId="1" applyFont="1" applyFill="1"/>
    <xf numFmtId="0" fontId="0" fillId="35" borderId="0" xfId="0" applyFill="1"/>
    <xf numFmtId="0" fontId="5" fillId="0" borderId="0" xfId="0" applyFont="1" applyFill="1" applyAlignment="1">
      <alignment horizontal="left" indent="3"/>
    </xf>
    <xf numFmtId="0" fontId="5" fillId="35" borderId="0" xfId="0" applyFont="1" applyFill="1" applyAlignment="1">
      <alignment horizontal="left" indent="3"/>
    </xf>
    <xf numFmtId="0" fontId="5" fillId="0" borderId="0" xfId="0" applyFont="1"/>
    <xf numFmtId="1" fontId="5" fillId="0" borderId="0" xfId="0" applyNumberFormat="1" applyFont="1" applyFill="1" applyAlignment="1"/>
    <xf numFmtId="44" fontId="5" fillId="0" borderId="0" xfId="1" applyFont="1" applyAlignment="1"/>
    <xf numFmtId="0" fontId="5" fillId="0" borderId="0" xfId="0" applyFont="1" applyFill="1" applyAlignment="1">
      <alignment horizontal="left" indent="1"/>
    </xf>
    <xf numFmtId="0" fontId="5" fillId="0" borderId="0" xfId="6" applyFont="1" applyFill="1" applyAlignment="1">
      <alignment horizontal="left" indent="3"/>
    </xf>
    <xf numFmtId="0" fontId="5" fillId="0" borderId="0" xfId="0" applyFont="1" applyFill="1"/>
    <xf numFmtId="0" fontId="5" fillId="0" borderId="0" xfId="0" applyFont="1" applyFill="1" applyAlignment="1">
      <alignment horizontal="left" indent="5"/>
    </xf>
    <xf numFmtId="0" fontId="5" fillId="0" borderId="0" xfId="0" quotePrefix="1" applyFont="1" applyAlignment="1">
      <alignment horizontal="right"/>
    </xf>
    <xf numFmtId="1" fontId="5" fillId="0" borderId="0" xfId="0" applyNumberFormat="1" applyFont="1" applyAlignment="1"/>
    <xf numFmtId="165" fontId="5" fillId="0" borderId="0" xfId="0" applyNumberFormat="1" applyFont="1" applyAlignment="1"/>
    <xf numFmtId="44" fontId="5" fillId="0" borderId="0" xfId="1" applyFont="1"/>
    <xf numFmtId="165" fontId="5" fillId="0" borderId="0" xfId="0" applyNumberFormat="1" applyFont="1" applyFill="1" applyAlignment="1"/>
    <xf numFmtId="44" fontId="5" fillId="0" borderId="0" xfId="1" applyFont="1" applyFill="1" applyAlignment="1"/>
    <xf numFmtId="44" fontId="5" fillId="0" borderId="0" xfId="1" applyFont="1" applyBorder="1" applyAlignment="1">
      <alignment horizontal="right"/>
    </xf>
    <xf numFmtId="44" fontId="5" fillId="0" borderId="0" xfId="1" applyFont="1" applyFill="1" applyAlignment="1">
      <alignment horizontal="right"/>
    </xf>
    <xf numFmtId="0" fontId="5" fillId="0" borderId="0" xfId="0" applyFont="1" applyFill="1" applyBorder="1" applyAlignment="1">
      <alignment horizontal="left" indent="3"/>
    </xf>
    <xf numFmtId="1" fontId="5" fillId="0" borderId="0" xfId="0" applyNumberFormat="1" applyFont="1"/>
    <xf numFmtId="9" fontId="5" fillId="0" borderId="0" xfId="0" applyNumberFormat="1" applyFont="1" applyFill="1"/>
    <xf numFmtId="0" fontId="5" fillId="0" borderId="0" xfId="0" quotePrefix="1" applyFont="1" applyFill="1" applyAlignment="1">
      <alignment horizontal="right"/>
    </xf>
    <xf numFmtId="1" fontId="5" fillId="0" borderId="0" xfId="0" applyNumberFormat="1" applyFont="1" applyFill="1"/>
    <xf numFmtId="44" fontId="5" fillId="0" borderId="0" xfId="1" applyFont="1" applyFill="1" applyBorder="1" applyAlignment="1">
      <alignment horizontal="right"/>
    </xf>
    <xf numFmtId="44" fontId="5" fillId="0" borderId="0" xfId="1" applyFont="1" applyFill="1"/>
    <xf numFmtId="0" fontId="5" fillId="3" borderId="0" xfId="0" applyFont="1" applyFill="1"/>
    <xf numFmtId="3" fontId="5" fillId="0" borderId="0" xfId="0" applyNumberFormat="1" applyFont="1" applyAlignment="1">
      <alignment horizontal="left"/>
    </xf>
    <xf numFmtId="44" fontId="7" fillId="0" borderId="0" xfId="1" applyFont="1" applyAlignment="1">
      <alignment horizontal="right"/>
    </xf>
    <xf numFmtId="0" fontId="68" fillId="43" borderId="0" xfId="0" applyFont="1" applyFill="1"/>
    <xf numFmtId="0" fontId="68" fillId="43" borderId="0" xfId="0" quotePrefix="1" applyFont="1" applyFill="1" applyAlignment="1">
      <alignment horizontal="right"/>
    </xf>
    <xf numFmtId="0" fontId="68" fillId="43" borderId="0" xfId="0" applyFont="1" applyFill="1" applyAlignment="1">
      <alignment horizontal="left" indent="1"/>
    </xf>
    <xf numFmtId="1" fontId="68" fillId="43" borderId="0" xfId="0" applyNumberFormat="1" applyFont="1" applyFill="1" applyAlignment="1"/>
    <xf numFmtId="44" fontId="68" fillId="43" borderId="0" xfId="1" applyFont="1" applyFill="1" applyAlignment="1"/>
    <xf numFmtId="44" fontId="68" fillId="43" borderId="0" xfId="1" applyFont="1" applyFill="1"/>
    <xf numFmtId="44" fontId="69" fillId="43" borderId="0" xfId="1" applyFont="1" applyFill="1"/>
    <xf numFmtId="0" fontId="68" fillId="43" borderId="0" xfId="0" applyFont="1" applyFill="1" applyAlignment="1">
      <alignment horizontal="left" indent="3"/>
    </xf>
    <xf numFmtId="0" fontId="5" fillId="0" borderId="0" xfId="0" applyFont="1" applyFill="1" applyAlignment="1">
      <alignment horizontal="left"/>
    </xf>
    <xf numFmtId="0" fontId="5" fillId="0" borderId="0" xfId="6" applyFont="1" applyFill="1" applyAlignment="1">
      <alignment horizontal="left" indent="4"/>
    </xf>
    <xf numFmtId="44" fontId="0" fillId="0" borderId="0" xfId="0" applyNumberFormat="1"/>
    <xf numFmtId="0" fontId="5" fillId="0" borderId="0" xfId="0" applyFont="1" applyFill="1" applyAlignment="1">
      <alignment horizontal="right"/>
    </xf>
    <xf numFmtId="0" fontId="5" fillId="3" borderId="0" xfId="0" applyFont="1" applyFill="1" applyAlignment="1">
      <alignment horizontal="left" indent="1"/>
    </xf>
    <xf numFmtId="44" fontId="0" fillId="0" borderId="0" xfId="1" applyFont="1" applyBorder="1"/>
    <xf numFmtId="0" fontId="10" fillId="0" borderId="0" xfId="0" applyFont="1" applyAlignment="1">
      <alignment horizontal="center"/>
    </xf>
    <xf numFmtId="44" fontId="5" fillId="0" borderId="0" xfId="1" applyFont="1" applyBorder="1"/>
    <xf numFmtId="0" fontId="5" fillId="0" borderId="0" xfId="0" applyFont="1" applyAlignment="1">
      <alignment horizontal="right"/>
    </xf>
    <xf numFmtId="4" fontId="5" fillId="0" borderId="0" xfId="0" applyNumberFormat="1" applyFont="1" applyAlignment="1">
      <alignment horizontal="left"/>
    </xf>
    <xf numFmtId="4" fontId="5" fillId="0" borderId="0" xfId="0" applyNumberFormat="1" applyFont="1" applyFill="1" applyAlignment="1">
      <alignment horizontal="left"/>
    </xf>
    <xf numFmtId="44" fontId="5" fillId="0" borderId="0" xfId="1" applyFont="1" applyAlignment="1">
      <alignment horizontal="right"/>
    </xf>
    <xf numFmtId="8" fontId="1" fillId="0" borderId="0" xfId="1" applyNumberFormat="1" applyFont="1"/>
    <xf numFmtId="0" fontId="5" fillId="0" borderId="20" xfId="0" quotePrefix="1" applyFont="1" applyBorder="1" applyAlignment="1">
      <alignment horizontal="right"/>
    </xf>
    <xf numFmtId="0" fontId="5" fillId="0" borderId="0" xfId="0" applyFont="1" applyBorder="1"/>
    <xf numFmtId="165" fontId="5" fillId="0" borderId="0" xfId="0" applyNumberFormat="1" applyFont="1" applyBorder="1" applyAlignment="1"/>
    <xf numFmtId="1" fontId="5" fillId="0" borderId="0" xfId="0" applyNumberFormat="1" applyFont="1" applyBorder="1" applyAlignment="1"/>
    <xf numFmtId="44" fontId="5" fillId="0" borderId="0" xfId="1" applyFont="1" applyBorder="1" applyAlignment="1"/>
    <xf numFmtId="0" fontId="5" fillId="35" borderId="0" xfId="0" applyFont="1" applyFill="1"/>
    <xf numFmtId="0" fontId="5" fillId="35" borderId="0" xfId="0" quotePrefix="1" applyFont="1" applyFill="1" applyAlignment="1">
      <alignment horizontal="right"/>
    </xf>
    <xf numFmtId="0" fontId="5" fillId="35" borderId="0" xfId="0" applyFont="1" applyFill="1" applyAlignment="1">
      <alignment horizontal="left" indent="1"/>
    </xf>
    <xf numFmtId="44" fontId="5" fillId="35" borderId="0" xfId="1" applyFont="1" applyFill="1" applyAlignment="1"/>
    <xf numFmtId="1" fontId="5" fillId="35" borderId="0" xfId="0" applyNumberFormat="1" applyFont="1" applyFill="1" applyAlignment="1"/>
    <xf numFmtId="44" fontId="5" fillId="35" borderId="0" xfId="1" applyFont="1" applyFill="1"/>
    <xf numFmtId="0" fontId="5" fillId="0" borderId="0" xfId="0" applyFont="1" applyAlignment="1">
      <alignment horizontal="left" indent="2"/>
    </xf>
    <xf numFmtId="0" fontId="5" fillId="0" borderId="0" xfId="177" applyFont="1" applyAlignment="1">
      <alignment horizontal="left" indent="1"/>
    </xf>
    <xf numFmtId="165" fontId="5" fillId="0" borderId="0" xfId="177" applyNumberFormat="1" applyFont="1" applyAlignment="1">
      <alignment horizontal="left" indent="1"/>
    </xf>
    <xf numFmtId="1" fontId="5" fillId="0" borderId="0" xfId="177" applyNumberFormat="1" applyFont="1" applyAlignment="1">
      <alignment horizontal="left" indent="1"/>
    </xf>
    <xf numFmtId="44" fontId="5" fillId="0" borderId="0" xfId="1" applyFont="1" applyAlignment="1">
      <alignment horizontal="left" indent="1"/>
    </xf>
    <xf numFmtId="0" fontId="5" fillId="0" borderId="0" xfId="6" applyFont="1" applyFill="1"/>
    <xf numFmtId="0" fontId="5" fillId="0" borderId="0" xfId="6" applyFont="1" applyFill="1" applyAlignment="1">
      <alignment horizontal="right"/>
    </xf>
    <xf numFmtId="0" fontId="5" fillId="0" borderId="0" xfId="177" applyFont="1" applyFill="1" applyAlignment="1">
      <alignment horizontal="left" indent="3"/>
    </xf>
    <xf numFmtId="165" fontId="5" fillId="0" borderId="0" xfId="177" applyNumberFormat="1" applyFont="1"/>
    <xf numFmtId="1" fontId="5" fillId="0" borderId="0" xfId="177" applyNumberFormat="1" applyFont="1"/>
    <xf numFmtId="0" fontId="5" fillId="0" borderId="0" xfId="177" applyFont="1" applyFill="1" applyAlignment="1">
      <alignment horizontal="left" indent="5"/>
    </xf>
    <xf numFmtId="165" fontId="5" fillId="0" borderId="0" xfId="177" applyNumberFormat="1" applyFont="1" applyFill="1"/>
    <xf numFmtId="1" fontId="5" fillId="0" borderId="0" xfId="177" applyNumberFormat="1" applyFont="1" applyFill="1"/>
    <xf numFmtId="0" fontId="5" fillId="0" borderId="0" xfId="6" applyFont="1"/>
    <xf numFmtId="0" fontId="5" fillId="0" borderId="0" xfId="6" applyFont="1" applyAlignment="1">
      <alignment horizontal="right"/>
    </xf>
    <xf numFmtId="44" fontId="5" fillId="0" borderId="0" xfId="1" applyFont="1" applyFill="1" applyBorder="1" applyAlignment="1"/>
    <xf numFmtId="1" fontId="5" fillId="0" borderId="0" xfId="6" applyNumberFormat="1" applyFont="1" applyFill="1" applyAlignment="1"/>
    <xf numFmtId="0" fontId="5" fillId="35" borderId="0" xfId="0" applyFont="1" applyFill="1" applyAlignment="1">
      <alignment horizontal="right"/>
    </xf>
    <xf numFmtId="165" fontId="5" fillId="35" borderId="0" xfId="0" applyNumberFormat="1" applyFont="1" applyFill="1" applyAlignment="1"/>
    <xf numFmtId="44" fontId="5" fillId="35" borderId="0" xfId="1" applyFont="1" applyFill="1" applyBorder="1" applyAlignment="1"/>
    <xf numFmtId="165" fontId="5" fillId="0" borderId="0" xfId="0" applyNumberFormat="1" applyFont="1" applyFill="1"/>
    <xf numFmtId="0" fontId="5" fillId="0" borderId="0" xfId="6" applyFont="1" applyFill="1" applyAlignment="1">
      <alignment horizontal="left" indent="1"/>
    </xf>
    <xf numFmtId="165" fontId="5" fillId="0" borderId="0" xfId="6" applyNumberFormat="1" applyFont="1" applyFill="1" applyAlignment="1"/>
    <xf numFmtId="165" fontId="5" fillId="2" borderId="0" xfId="0" applyNumberFormat="1" applyFont="1" applyFill="1" applyAlignment="1"/>
    <xf numFmtId="1" fontId="5" fillId="2" borderId="0" xfId="0" applyNumberFormat="1" applyFont="1" applyFill="1" applyAlignment="1"/>
    <xf numFmtId="44" fontId="5" fillId="2" borderId="0" xfId="1" applyFont="1" applyFill="1" applyAlignment="1"/>
    <xf numFmtId="179" fontId="8" fillId="0" borderId="0" xfId="0" applyNumberFormat="1" applyFont="1" applyAlignment="1">
      <alignment horizontal="center"/>
    </xf>
    <xf numFmtId="179" fontId="7" fillId="0" borderId="0" xfId="0" applyNumberFormat="1" applyFont="1" applyAlignment="1">
      <alignment horizontal="center"/>
    </xf>
    <xf numFmtId="179" fontId="10" fillId="0" borderId="0" xfId="0" applyNumberFormat="1" applyFont="1" applyAlignment="1">
      <alignment horizontal="center"/>
    </xf>
    <xf numFmtId="179" fontId="5" fillId="0" borderId="0" xfId="0" applyNumberFormat="1" applyFont="1" applyAlignment="1">
      <alignment horizontal="center"/>
    </xf>
    <xf numFmtId="179" fontId="5" fillId="0" borderId="0" xfId="0" applyNumberFormat="1" applyFont="1" applyFill="1" applyAlignment="1">
      <alignment horizontal="center"/>
    </xf>
    <xf numFmtId="179" fontId="5" fillId="0" borderId="0" xfId="6" applyNumberFormat="1" applyFont="1" applyAlignment="1">
      <alignment horizontal="center"/>
    </xf>
    <xf numFmtId="179" fontId="5" fillId="0" borderId="0" xfId="6" applyNumberFormat="1" applyFont="1" applyFill="1" applyAlignment="1">
      <alignment horizontal="center"/>
    </xf>
    <xf numFmtId="179" fontId="11" fillId="0" borderId="0" xfId="8" applyNumberFormat="1" applyFont="1" applyFill="1" applyBorder="1" applyAlignment="1" applyProtection="1">
      <alignment horizontal="center" vertical="center" wrapText="1"/>
      <protection hidden="1"/>
    </xf>
    <xf numFmtId="179" fontId="5" fillId="0" borderId="0" xfId="0" applyNumberFormat="1" applyFont="1" applyBorder="1" applyAlignment="1">
      <alignment horizontal="center"/>
    </xf>
    <xf numFmtId="179" fontId="5" fillId="35" borderId="0" xfId="0" applyNumberFormat="1" applyFont="1" applyFill="1" applyAlignment="1">
      <alignment horizontal="center"/>
    </xf>
    <xf numFmtId="179" fontId="68" fillId="43" borderId="0" xfId="0" applyNumberFormat="1" applyFont="1" applyFill="1" applyAlignment="1">
      <alignment horizontal="center"/>
    </xf>
    <xf numFmtId="179" fontId="5" fillId="0" borderId="0" xfId="177" applyNumberFormat="1" applyFont="1" applyAlignment="1">
      <alignment horizontal="center"/>
    </xf>
    <xf numFmtId="179" fontId="5" fillId="0" borderId="0" xfId="177" applyNumberFormat="1" applyFont="1" applyFill="1" applyAlignment="1">
      <alignment horizontal="center"/>
    </xf>
    <xf numFmtId="179" fontId="5" fillId="2" borderId="0" xfId="0" applyNumberFormat="1" applyFont="1" applyFill="1" applyAlignment="1">
      <alignment horizontal="center"/>
    </xf>
    <xf numFmtId="0" fontId="5" fillId="0" borderId="0" xfId="6" applyFont="1" applyFill="1" applyAlignment="1">
      <alignment horizontal="left"/>
    </xf>
    <xf numFmtId="0" fontId="10" fillId="0" borderId="0" xfId="0" applyFont="1" applyAlignment="1">
      <alignment horizontal="center"/>
    </xf>
  </cellXfs>
  <cellStyles count="424">
    <cellStyle name="%" xfId="62"/>
    <cellStyle name="_Black Box_ Ft.Sill Optical _05-23-07" xfId="63"/>
    <cellStyle name="_Black Box_Managed Services GF5300 for set duration" xfId="64"/>
    <cellStyle name="_Coversheet" xfId="65"/>
    <cellStyle name="_Database Upload Template (draft)" xfId="66"/>
    <cellStyle name="_Dobbins AFB OM3500 GF6300 Maint 082407" xfId="67"/>
    <cellStyle name="_DoE Las Vegas Verizon Optical - return and replace quote" xfId="68"/>
    <cellStyle name="_ePlus DKO Alteon Maintenance Quote" xfId="69"/>
    <cellStyle name="_ES-SV-PT" xfId="70"/>
    <cellStyle name="_FD30067 Dobbins OM3500 9-4-07 (post site survey) option 1-SalesCopy1" xfId="71"/>
    <cellStyle name="_FD30067 Dobbins OM3500 9-4-07 (post site survey) option 1-SalesCopy4" xfId="72"/>
    <cellStyle name="_FD30067 Dobbins OM3500 9-4-07 (post site survey) option 1-SalesCopy5" xfId="73"/>
    <cellStyle name="_FD30067 Dobbins OM3500 9-4-07 (post site survey) option 2 rev2-SalesCopy3" xfId="74"/>
    <cellStyle name="_FD30067 Dobbins OM3500 9-4-07 (post site survey) option 2-SalesCopy1" xfId="75"/>
    <cellStyle name="_FD30067 Dobbins OM3500 9-4-07 (post site survey) option 2-SalesCopy2" xfId="76"/>
    <cellStyle name="_FD30067 Dobbins OM3500 9-4-07 (post site survey) option 2-SalesCopy4" xfId="77"/>
    <cellStyle name="_FD30067-Services-SalesCopy1" xfId="78"/>
    <cellStyle name="_FD60020 DOE LV OM5200 Services-SalesCopy1" xfId="79"/>
    <cellStyle name="_FD60020 OM3500 Linerate Upgrade-SalesCopy1" xfId="80"/>
    <cellStyle name="_FD70048_VZ_Ft.Lee_OM3500 Option1_ E-I Services_-7-24-07cc" xfId="81"/>
    <cellStyle name="_FD70048_VZ_Ft.Lee_OM3500 Option2_ E-I Services_-7-24-07cc" xfId="82"/>
    <cellStyle name="_FD80001 AREMOD GD OM5200 1-11" xfId="83"/>
    <cellStyle name="_Fort Sam Houston maintenance quote - GSA" xfId="84"/>
    <cellStyle name="_Ft. Sam Houston Medcom 11-6" xfId="85"/>
    <cellStyle name="_Ft. Sam Houston Medcom 11-6_Sheet1" xfId="86"/>
    <cellStyle name="_GRSD Inventory - Enterprise by Loc Q209 (8)" xfId="87"/>
    <cellStyle name="_GRSD Inventory Database Q309 v1" xfId="88"/>
    <cellStyle name="_GRSD Q309-2 Global Excess" xfId="89"/>
    <cellStyle name="_M44009 Fidelity ABC option OM5200 12-05-07-SalesCopy2" xfId="90"/>
    <cellStyle name="_Offutt Bld Ronco Bldg. 185 9-5" xfId="91"/>
    <cellStyle name="_PM QuoteBuilder v1.0" xfId="406"/>
    <cellStyle name="_Pricing Summary Sheet" xfId="92"/>
    <cellStyle name="_Pricing Summary Sheet_Sheet1" xfId="93"/>
    <cellStyle name="_quick labor quote Calculator-Mildenhall Optical" xfId="94"/>
    <cellStyle name="_QuoteBuilder CS-v2.9" xfId="407"/>
    <cellStyle name="_Sheet1" xfId="95"/>
    <cellStyle name="_TIMPO Portsmouth" xfId="96"/>
    <cellStyle name="=C:\WINDOWS\SYSTEM32\COMMAND.COM" xfId="97"/>
    <cellStyle name="=C:\WINNT35\SYSTEM32\COMMAND.COM" xfId="98"/>
    <cellStyle name="•W_laroux" xfId="99"/>
    <cellStyle name="0,0_x000d__x000a_NA_x000d__x000a_" xfId="100"/>
    <cellStyle name="0000" xfId="101"/>
    <cellStyle name="000000" xfId="102"/>
    <cellStyle name="20% - Accent1" xfId="29" builtinId="30" customBuiltin="1"/>
    <cellStyle name="20% - Accent1 2" xfId="412"/>
    <cellStyle name="20% - Accent2" xfId="33" builtinId="34" customBuiltin="1"/>
    <cellStyle name="20% - Accent2 2" xfId="414"/>
    <cellStyle name="20% - Accent3" xfId="37" builtinId="38" customBuiltin="1"/>
    <cellStyle name="20% - Accent3 2" xfId="416"/>
    <cellStyle name="20% - Accent4" xfId="41" builtinId="42" customBuiltin="1"/>
    <cellStyle name="20% - Accent4 2" xfId="418"/>
    <cellStyle name="20% - Accent5" xfId="45" builtinId="46" customBuiltin="1"/>
    <cellStyle name="20% - Accent5 2" xfId="420"/>
    <cellStyle name="20% - Accent6" xfId="49" builtinId="50" customBuiltin="1"/>
    <cellStyle name="20% - Accent6 2" xfId="422"/>
    <cellStyle name="40% - Accent1" xfId="30" builtinId="31" customBuiltin="1"/>
    <cellStyle name="40% - Accent1 2" xfId="413"/>
    <cellStyle name="40% - Accent2" xfId="34" builtinId="35" customBuiltin="1"/>
    <cellStyle name="40% - Accent2 2" xfId="415"/>
    <cellStyle name="40% - Accent3" xfId="38" builtinId="39" customBuiltin="1"/>
    <cellStyle name="40% - Accent3 2" xfId="417"/>
    <cellStyle name="40% - Accent4" xfId="42" builtinId="43" customBuiltin="1"/>
    <cellStyle name="40% - Accent4 2" xfId="419"/>
    <cellStyle name="40% - Accent5" xfId="46" builtinId="47" customBuiltin="1"/>
    <cellStyle name="40% - Accent5 2" xfId="421"/>
    <cellStyle name="40% - Accent6" xfId="50" builtinId="51" customBuiltin="1"/>
    <cellStyle name="40% - Accent6 2" xfId="423"/>
    <cellStyle name="60% - Accent1" xfId="31" builtinId="32" customBuiltin="1"/>
    <cellStyle name="60% - Accent2" xfId="35" builtinId="36" customBuiltin="1"/>
    <cellStyle name="60% - Accent3" xfId="39" builtinId="40" customBuiltin="1"/>
    <cellStyle name="60% - Accent4" xfId="43" builtinId="44" customBuiltin="1"/>
    <cellStyle name="60% - Accent5" xfId="47" builtinId="48" customBuiltin="1"/>
    <cellStyle name="60% - Accent6" xfId="51" builtinId="52" customBuiltin="1"/>
    <cellStyle name="Accent1" xfId="28" builtinId="29" customBuiltin="1"/>
    <cellStyle name="Accent2" xfId="32" builtinId="33" customBuiltin="1"/>
    <cellStyle name="Accent3" xfId="36" builtinId="37" customBuiltin="1"/>
    <cellStyle name="Accent4" xfId="40" builtinId="41" customBuiltin="1"/>
    <cellStyle name="Accent5" xfId="44" builtinId="45" customBuiltin="1"/>
    <cellStyle name="Accent6" xfId="48" builtinId="49" customBuiltin="1"/>
    <cellStyle name="Account Type" xfId="103"/>
    <cellStyle name="args.style" xfId="104"/>
    <cellStyle name="Availibility" xfId="105"/>
    <cellStyle name="Bad" xfId="18" builtinId="27" customBuiltin="1"/>
    <cellStyle name="blank" xfId="106"/>
    <cellStyle name="Calc Currency (0)" xfId="107"/>
    <cellStyle name="Calc Currency (2)" xfId="108"/>
    <cellStyle name="Calc Percent (0)" xfId="109"/>
    <cellStyle name="Calc Percent (1)" xfId="110"/>
    <cellStyle name="Calc Percent (2)" xfId="111"/>
    <cellStyle name="Calc Units (0)" xfId="112"/>
    <cellStyle name="Calc Units (1)" xfId="113"/>
    <cellStyle name="Calc Units (2)" xfId="114"/>
    <cellStyle name="Calculation" xfId="22" builtinId="22" customBuiltin="1"/>
    <cellStyle name="category" xfId="115"/>
    <cellStyle name="Check Cell" xfId="24" builtinId="23" customBuiltin="1"/>
    <cellStyle name="Comma [00]" xfId="116"/>
    <cellStyle name="Comma 2" xfId="3"/>
    <cellStyle name="Comma 2 2" xfId="118"/>
    <cellStyle name="Comma 2 3" xfId="119"/>
    <cellStyle name="Comma 2 4" xfId="120"/>
    <cellStyle name="Comma 2 5" xfId="121"/>
    <cellStyle name="Comma 2 6" xfId="117"/>
    <cellStyle name="Comma 3" xfId="7"/>
    <cellStyle name="Comma 3 2" xfId="122"/>
    <cellStyle name="Comma 3 3" xfId="123"/>
    <cellStyle name="Comma 3 4" xfId="124"/>
    <cellStyle name="Comma 3 5" xfId="125"/>
    <cellStyle name="Comma 4" xfId="10"/>
    <cellStyle name="Comma 4 2" xfId="405"/>
    <cellStyle name="Comma 5" xfId="56"/>
    <cellStyle name="Comma 6" xfId="410"/>
    <cellStyle name="Comma0" xfId="126"/>
    <cellStyle name="Copied" xfId="127"/>
    <cellStyle name="Currency" xfId="1" builtinId="4"/>
    <cellStyle name="Currency [00]" xfId="128"/>
    <cellStyle name="Currency 2" xfId="4"/>
    <cellStyle name="Currency 2 2" xfId="59"/>
    <cellStyle name="Currency 3" xfId="8"/>
    <cellStyle name="Currency 4" xfId="9"/>
    <cellStyle name="Currency 5" xfId="57"/>
    <cellStyle name="Currency 6" xfId="53"/>
    <cellStyle name="Currency0" xfId="129"/>
    <cellStyle name="Date" xfId="130"/>
    <cellStyle name="Date Short" xfId="131"/>
    <cellStyle name="Dezimal [0]_Compiling Utility Macros" xfId="132"/>
    <cellStyle name="Dezimal_Compiling Utility Macros" xfId="133"/>
    <cellStyle name="Enter Currency (0)" xfId="134"/>
    <cellStyle name="Enter Currency (2)" xfId="135"/>
    <cellStyle name="Enter Units (0)" xfId="136"/>
    <cellStyle name="Enter Units (1)" xfId="137"/>
    <cellStyle name="Enter Units (2)" xfId="138"/>
    <cellStyle name="Entered" xfId="139"/>
    <cellStyle name="Entry Type" xfId="140"/>
    <cellStyle name="ETA" xfId="141"/>
    <cellStyle name="Explanatory Text" xfId="26" builtinId="53" customBuiltin="1"/>
    <cellStyle name="Fixed" xfId="142"/>
    <cellStyle name="G10" xfId="143"/>
    <cellStyle name="Good" xfId="17" builtinId="26" customBuiltin="1"/>
    <cellStyle name="Grey" xfId="144"/>
    <cellStyle name="HEADER" xfId="145"/>
    <cellStyle name="Header1" xfId="146"/>
    <cellStyle name="Header2" xfId="147"/>
    <cellStyle name="Heading 1" xfId="13" builtinId="16" customBuiltin="1"/>
    <cellStyle name="Heading 2" xfId="14" builtinId="17" customBuiltin="1"/>
    <cellStyle name="Heading 3" xfId="15" builtinId="18" customBuiltin="1"/>
    <cellStyle name="Heading 4" xfId="16" builtinId="19" customBuiltin="1"/>
    <cellStyle name="HEADINGS" xfId="148"/>
    <cellStyle name="HEADINGSTOP" xfId="149"/>
    <cellStyle name="Input" xfId="20" builtinId="20" customBuiltin="1"/>
    <cellStyle name="Input [yellow]" xfId="150"/>
    <cellStyle name="Komma [0]_RESULTS" xfId="151"/>
    <cellStyle name="Komma_RESULTS" xfId="152"/>
    <cellStyle name="Leadership Category Title" xfId="153"/>
    <cellStyle name="Line#" xfId="154"/>
    <cellStyle name="Link Currency (0)" xfId="155"/>
    <cellStyle name="Link Currency (2)" xfId="156"/>
    <cellStyle name="Link Units (0)" xfId="157"/>
    <cellStyle name="Link Units (1)" xfId="158"/>
    <cellStyle name="Link Units (2)" xfId="159"/>
    <cellStyle name="Linked Cell" xfId="23" builtinId="24" customBuiltin="1"/>
    <cellStyle name="Model" xfId="160"/>
    <cellStyle name="Neutral" xfId="19" builtinId="28" customBuiltin="1"/>
    <cellStyle name="no dec" xfId="161"/>
    <cellStyle name="Normal" xfId="0" builtinId="0"/>
    <cellStyle name="Normal - Style1" xfId="162"/>
    <cellStyle name="Normal 100" xfId="163"/>
    <cellStyle name="Normal 101" xfId="164"/>
    <cellStyle name="Normal 102" xfId="165"/>
    <cellStyle name="Normal 103" xfId="166"/>
    <cellStyle name="Normal 104" xfId="167"/>
    <cellStyle name="Normal 105" xfId="168"/>
    <cellStyle name="Normal 108" xfId="169"/>
    <cellStyle name="Normal 109" xfId="170"/>
    <cellStyle name="Normal 111" xfId="171"/>
    <cellStyle name="Normal 117" xfId="172"/>
    <cellStyle name="Normal 118" xfId="173"/>
    <cellStyle name="Normal 120" xfId="174"/>
    <cellStyle name="Normal 121" xfId="175"/>
    <cellStyle name="Normal 2" xfId="2"/>
    <cellStyle name="Normal 2 10" xfId="177"/>
    <cellStyle name="Normal 2 100" xfId="178"/>
    <cellStyle name="Normal 2 101" xfId="179"/>
    <cellStyle name="Normal 2 102" xfId="180"/>
    <cellStyle name="Normal 2 103" xfId="181"/>
    <cellStyle name="Normal 2 104" xfId="182"/>
    <cellStyle name="Normal 2 105" xfId="183"/>
    <cellStyle name="Normal 2 106" xfId="184"/>
    <cellStyle name="Normal 2 107" xfId="185"/>
    <cellStyle name="Normal 2 108" xfId="186"/>
    <cellStyle name="Normal 2 109" xfId="187"/>
    <cellStyle name="Normal 2 11" xfId="188"/>
    <cellStyle name="Normal 2 110" xfId="189"/>
    <cellStyle name="Normal 2 111" xfId="190"/>
    <cellStyle name="Normal 2 112" xfId="191"/>
    <cellStyle name="Normal 2 113" xfId="192"/>
    <cellStyle name="Normal 2 114" xfId="193"/>
    <cellStyle name="Normal 2 115" xfId="194"/>
    <cellStyle name="Normal 2 116" xfId="195"/>
    <cellStyle name="Normal 2 117" xfId="196"/>
    <cellStyle name="Normal 2 118" xfId="197"/>
    <cellStyle name="Normal 2 119" xfId="198"/>
    <cellStyle name="Normal 2 12" xfId="199"/>
    <cellStyle name="Normal 2 120" xfId="200"/>
    <cellStyle name="Normal 2 121" xfId="201"/>
    <cellStyle name="Normal 2 122" xfId="202"/>
    <cellStyle name="Normal 2 123" xfId="203"/>
    <cellStyle name="Normal 2 124" xfId="204"/>
    <cellStyle name="Normal 2 125" xfId="205"/>
    <cellStyle name="Normal 2 126" xfId="206"/>
    <cellStyle name="Normal 2 127" xfId="207"/>
    <cellStyle name="Normal 2 128" xfId="208"/>
    <cellStyle name="Normal 2 129" xfId="209"/>
    <cellStyle name="Normal 2 13" xfId="210"/>
    <cellStyle name="Normal 2 130" xfId="176"/>
    <cellStyle name="Normal 2 14" xfId="211"/>
    <cellStyle name="Normal 2 15" xfId="212"/>
    <cellStyle name="Normal 2 16" xfId="213"/>
    <cellStyle name="Normal 2 17" xfId="214"/>
    <cellStyle name="Normal 2 18" xfId="215"/>
    <cellStyle name="Normal 2 19" xfId="216"/>
    <cellStyle name="Normal 2 2" xfId="217"/>
    <cellStyle name="Normal 2 2 2" xfId="218"/>
    <cellStyle name="Normal 2 2 3" xfId="219"/>
    <cellStyle name="Normal 2 2 4" xfId="220"/>
    <cellStyle name="Normal 2 2 5" xfId="221"/>
    <cellStyle name="Normal 2 20" xfId="222"/>
    <cellStyle name="Normal 2 21" xfId="223"/>
    <cellStyle name="Normal 2 22" xfId="224"/>
    <cellStyle name="Normal 2 23" xfId="225"/>
    <cellStyle name="Normal 2 24" xfId="226"/>
    <cellStyle name="Normal 2 25" xfId="227"/>
    <cellStyle name="Normal 2 26" xfId="228"/>
    <cellStyle name="Normal 2 27" xfId="229"/>
    <cellStyle name="Normal 2 28" xfId="230"/>
    <cellStyle name="Normal 2 29" xfId="231"/>
    <cellStyle name="Normal 2 3" xfId="232"/>
    <cellStyle name="Normal 2 30" xfId="233"/>
    <cellStyle name="Normal 2 31" xfId="234"/>
    <cellStyle name="Normal 2 32" xfId="235"/>
    <cellStyle name="Normal 2 33" xfId="236"/>
    <cellStyle name="Normal 2 34" xfId="237"/>
    <cellStyle name="Normal 2 35" xfId="238"/>
    <cellStyle name="Normal 2 36" xfId="239"/>
    <cellStyle name="Normal 2 37" xfId="240"/>
    <cellStyle name="Normal 2 38" xfId="241"/>
    <cellStyle name="Normal 2 39" xfId="242"/>
    <cellStyle name="Normal 2 4" xfId="243"/>
    <cellStyle name="Normal 2 40" xfId="244"/>
    <cellStyle name="Normal 2 41" xfId="245"/>
    <cellStyle name="Normal 2 42" xfId="246"/>
    <cellStyle name="Normal 2 43" xfId="247"/>
    <cellStyle name="Normal 2 44" xfId="248"/>
    <cellStyle name="Normal 2 45" xfId="249"/>
    <cellStyle name="Normal 2 46" xfId="250"/>
    <cellStyle name="Normal 2 47" xfId="251"/>
    <cellStyle name="Normal 2 48" xfId="252"/>
    <cellStyle name="Normal 2 49" xfId="253"/>
    <cellStyle name="Normal 2 5" xfId="254"/>
    <cellStyle name="Normal 2 50" xfId="255"/>
    <cellStyle name="Normal 2 51" xfId="256"/>
    <cellStyle name="Normal 2 52" xfId="257"/>
    <cellStyle name="Normal 2 53" xfId="258"/>
    <cellStyle name="Normal 2 54" xfId="259"/>
    <cellStyle name="Normal 2 55" xfId="260"/>
    <cellStyle name="Normal 2 56" xfId="261"/>
    <cellStyle name="Normal 2 57" xfId="262"/>
    <cellStyle name="Normal 2 58" xfId="263"/>
    <cellStyle name="Normal 2 59" xfId="264"/>
    <cellStyle name="Normal 2 6" xfId="265"/>
    <cellStyle name="Normal 2 60" xfId="266"/>
    <cellStyle name="Normal 2 61" xfId="267"/>
    <cellStyle name="Normal 2 62" xfId="268"/>
    <cellStyle name="Normal 2 63" xfId="269"/>
    <cellStyle name="Normal 2 64" xfId="270"/>
    <cellStyle name="Normal 2 65" xfId="271"/>
    <cellStyle name="Normal 2 66" xfId="272"/>
    <cellStyle name="Normal 2 67" xfId="273"/>
    <cellStyle name="Normal 2 68" xfId="274"/>
    <cellStyle name="Normal 2 69" xfId="275"/>
    <cellStyle name="Normal 2 7" xfId="276"/>
    <cellStyle name="Normal 2 70" xfId="277"/>
    <cellStyle name="Normal 2 71" xfId="278"/>
    <cellStyle name="Normal 2 72" xfId="279"/>
    <cellStyle name="Normal 2 73" xfId="280"/>
    <cellStyle name="Normal 2 74" xfId="281"/>
    <cellStyle name="Normal 2 75" xfId="282"/>
    <cellStyle name="Normal 2 76" xfId="283"/>
    <cellStyle name="Normal 2 77" xfId="284"/>
    <cellStyle name="Normal 2 78" xfId="285"/>
    <cellStyle name="Normal 2 79" xfId="286"/>
    <cellStyle name="Normal 2 8" xfId="287"/>
    <cellStyle name="Normal 2 80" xfId="288"/>
    <cellStyle name="Normal 2 81" xfId="289"/>
    <cellStyle name="Normal 2 82" xfId="290"/>
    <cellStyle name="Normal 2 83" xfId="291"/>
    <cellStyle name="Normal 2 84" xfId="292"/>
    <cellStyle name="Normal 2 85" xfId="293"/>
    <cellStyle name="Normal 2 86" xfId="294"/>
    <cellStyle name="Normal 2 87" xfId="295"/>
    <cellStyle name="Normal 2 88" xfId="296"/>
    <cellStyle name="Normal 2 89" xfId="297"/>
    <cellStyle name="Normal 2 9" xfId="298"/>
    <cellStyle name="Normal 2 90" xfId="299"/>
    <cellStyle name="Normal 2 91" xfId="300"/>
    <cellStyle name="Normal 2 92" xfId="301"/>
    <cellStyle name="Normal 2 93" xfId="302"/>
    <cellStyle name="Normal 2 94" xfId="303"/>
    <cellStyle name="Normal 2 95" xfId="304"/>
    <cellStyle name="Normal 2 96" xfId="305"/>
    <cellStyle name="Normal 2 97" xfId="306"/>
    <cellStyle name="Normal 2 98" xfId="307"/>
    <cellStyle name="Normal 2 99" xfId="308"/>
    <cellStyle name="Normal 2_Copy of Warranty RR SLA by Country" xfId="309"/>
    <cellStyle name="Normal 3" xfId="6"/>
    <cellStyle name="Normal 3 2" xfId="310"/>
    <cellStyle name="Normal 4" xfId="5"/>
    <cellStyle name="Normal 4 2" xfId="58"/>
    <cellStyle name="Normal 4 3" xfId="311"/>
    <cellStyle name="Normal 42" xfId="312"/>
    <cellStyle name="Normal 43" xfId="313"/>
    <cellStyle name="Normal 44" xfId="314"/>
    <cellStyle name="Normal 45" xfId="315"/>
    <cellStyle name="Normal 46" xfId="316"/>
    <cellStyle name="Normal 47" xfId="317"/>
    <cellStyle name="Normal 48" xfId="318"/>
    <cellStyle name="Normal 49" xfId="319"/>
    <cellStyle name="Normal 5" xfId="11"/>
    <cellStyle name="Normal 5 2" xfId="320"/>
    <cellStyle name="Normal 51" xfId="321"/>
    <cellStyle name="Normal 52" xfId="322"/>
    <cellStyle name="Normal 53" xfId="323"/>
    <cellStyle name="Normal 54" xfId="324"/>
    <cellStyle name="Normal 55" xfId="325"/>
    <cellStyle name="Normal 56" xfId="326"/>
    <cellStyle name="Normal 57" xfId="327"/>
    <cellStyle name="Normal 59" xfId="328"/>
    <cellStyle name="Normal 6" xfId="55"/>
    <cellStyle name="Normal 6 2" xfId="329"/>
    <cellStyle name="Normal 61" xfId="330"/>
    <cellStyle name="Normal 62" xfId="331"/>
    <cellStyle name="Normal 63" xfId="332"/>
    <cellStyle name="Normal 65" xfId="333"/>
    <cellStyle name="Normal 67" xfId="334"/>
    <cellStyle name="Normal 68" xfId="335"/>
    <cellStyle name="Normal 7" xfId="52"/>
    <cellStyle name="Normal 70" xfId="336"/>
    <cellStyle name="Normal 72" xfId="337"/>
    <cellStyle name="Normal 73" xfId="338"/>
    <cellStyle name="Normal 74" xfId="339"/>
    <cellStyle name="Normal 77" xfId="340"/>
    <cellStyle name="Normal 78" xfId="341"/>
    <cellStyle name="Normal 8" xfId="409"/>
    <cellStyle name="Normal 80" xfId="342"/>
    <cellStyle name="Normal 83" xfId="343"/>
    <cellStyle name="Normal 84" xfId="344"/>
    <cellStyle name="Normal 86" xfId="345"/>
    <cellStyle name="Normal 88" xfId="346"/>
    <cellStyle name="Normal 90" xfId="347"/>
    <cellStyle name="Normal 93" xfId="348"/>
    <cellStyle name="Normal 96" xfId="349"/>
    <cellStyle name="Normal 98" xfId="350"/>
    <cellStyle name="Normal 99" xfId="351"/>
    <cellStyle name="Note 2" xfId="54"/>
    <cellStyle name="Note 3" xfId="411"/>
    <cellStyle name="Œ…‹æØ‚è [0.00]_laroux" xfId="352"/>
    <cellStyle name="Œ…‹æØ‚è_laroux" xfId="353"/>
    <cellStyle name="One-Decimal" xfId="354"/>
    <cellStyle name="Output" xfId="21" builtinId="21" customBuiltin="1"/>
    <cellStyle name="part#" xfId="355"/>
    <cellStyle name="per.style" xfId="356"/>
    <cellStyle name="Percent (0)" xfId="357"/>
    <cellStyle name="Percent [0]" xfId="358"/>
    <cellStyle name="Percent [00]" xfId="359"/>
    <cellStyle name="Percent [2]" xfId="360"/>
    <cellStyle name="Percent 2" xfId="60"/>
    <cellStyle name="PrePop Currency (0)" xfId="361"/>
    <cellStyle name="PrePop Currency (2)" xfId="362"/>
    <cellStyle name="PrePop Units (0)" xfId="363"/>
    <cellStyle name="PrePop Units (1)" xfId="364"/>
    <cellStyle name="PrePop Units (2)" xfId="365"/>
    <cellStyle name="Product Sub-Headng" xfId="366"/>
    <cellStyle name="PSChar" xfId="367"/>
    <cellStyle name="PSDate" xfId="368"/>
    <cellStyle name="PSDec" xfId="369"/>
    <cellStyle name="PSHeading" xfId="370"/>
    <cellStyle name="PSInt" xfId="371"/>
    <cellStyle name="PSSpacer" xfId="372"/>
    <cellStyle name="qty" xfId="373"/>
    <cellStyle name="Region Title" xfId="374"/>
    <cellStyle name="Region Title w/ Question" xfId="375"/>
    <cellStyle name="regstoresfromspecstores" xfId="376"/>
    <cellStyle name="RevList" xfId="377"/>
    <cellStyle name="RowLevel_0" xfId="408"/>
    <cellStyle name="SHADEDSTORES" xfId="378"/>
    <cellStyle name="Small Print" xfId="379"/>
    <cellStyle name="specstores" xfId="380"/>
    <cellStyle name="Standard_Anpassen der Amortisation" xfId="381"/>
    <cellStyle name="Style 1" xfId="61"/>
    <cellStyle name="Style 138" xfId="382"/>
    <cellStyle name="Style 2" xfId="383"/>
    <cellStyle name="Style 21" xfId="384"/>
    <cellStyle name="Style 335" xfId="385"/>
    <cellStyle name="Style 471" xfId="386"/>
    <cellStyle name="Style 68" xfId="387"/>
    <cellStyle name="subhead" xfId="388"/>
    <cellStyle name="Subtotal" xfId="389"/>
    <cellStyle name="SubTotal1Num" xfId="390"/>
    <cellStyle name="SubTotal1Text" xfId="391"/>
    <cellStyle name="taples Plaza" xfId="392"/>
    <cellStyle name="Target Percentages" xfId="393"/>
    <cellStyle name="Text Indent A" xfId="394"/>
    <cellStyle name="Text Indent B" xfId="395"/>
    <cellStyle name="Text Indent C" xfId="396"/>
    <cellStyle name="Times New Roman" xfId="397"/>
    <cellStyle name="Title" xfId="12" builtinId="15" customBuiltin="1"/>
    <cellStyle name="Total" xfId="27" builtinId="25" customBuiltin="1"/>
    <cellStyle name="Tusental (0)_pldt" xfId="398"/>
    <cellStyle name="Tusental_pldt" xfId="399"/>
    <cellStyle name="Valuta (0)_pldt" xfId="400"/>
    <cellStyle name="Valuta [0]_RESULTS" xfId="401"/>
    <cellStyle name="Valuta_pldt" xfId="402"/>
    <cellStyle name="Währung [0]_Compiling Utility Macros" xfId="403"/>
    <cellStyle name="Währung_Compiling Utility Macros" xfId="404"/>
    <cellStyle name="Warning Text" xfId="25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05"/>
  <sheetViews>
    <sheetView tabSelected="1" topLeftCell="B1" zoomScale="75" zoomScaleNormal="75" zoomScaleSheetLayoutView="25" workbookViewId="0">
      <selection activeCell="F1" sqref="F1"/>
    </sheetView>
  </sheetViews>
  <sheetFormatPr defaultColWidth="15.42578125" defaultRowHeight="15" customHeight="1"/>
  <cols>
    <col min="1" max="1" width="4.140625" style="3" bestFit="1" customWidth="1"/>
    <col min="2" max="2" width="5.85546875" style="12" bestFit="1" customWidth="1"/>
    <col min="3" max="3" width="7.5703125" style="12" bestFit="1" customWidth="1"/>
    <col min="4" max="4" width="3.42578125" style="12" customWidth="1"/>
    <col min="5" max="5" width="17.42578125" style="12" customWidth="1"/>
    <col min="6" max="6" width="81.85546875" style="12" customWidth="1"/>
    <col min="7" max="7" width="8" style="120" customWidth="1"/>
    <col min="8" max="8" width="12.7109375" style="43" bestFit="1" customWidth="1"/>
    <col min="9" max="10" width="6.7109375" style="42" customWidth="1"/>
    <col min="11" max="11" width="12.42578125" style="36" customWidth="1"/>
    <col min="12" max="12" width="13.42578125" style="36" bestFit="1" customWidth="1"/>
    <col min="13" max="13" width="22.5703125" style="22" bestFit="1" customWidth="1"/>
    <col min="14" max="14" width="22.42578125" style="25" bestFit="1" customWidth="1"/>
    <col min="15" max="15" width="19" style="22" bestFit="1" customWidth="1"/>
    <col min="16" max="16384" width="15.42578125" style="12"/>
  </cols>
  <sheetData>
    <row r="1" spans="1:16" ht="15" customHeight="1">
      <c r="F1" s="5" t="s">
        <v>217</v>
      </c>
      <c r="G1" s="117"/>
      <c r="H1" s="10"/>
      <c r="I1" s="11"/>
      <c r="J1" s="11"/>
      <c r="K1" s="18"/>
      <c r="L1" s="18"/>
      <c r="N1" s="58" t="s">
        <v>140</v>
      </c>
      <c r="O1" s="25">
        <v>3500000</v>
      </c>
    </row>
    <row r="2" spans="1:16" s="1" customFormat="1" ht="15" customHeight="1">
      <c r="A2" s="2"/>
      <c r="B2" s="2"/>
      <c r="C2" s="2"/>
      <c r="D2" s="2"/>
      <c r="E2" s="2"/>
      <c r="F2" s="2"/>
      <c r="G2" s="118"/>
      <c r="H2" s="14"/>
      <c r="I2" s="13"/>
      <c r="J2" s="13"/>
      <c r="K2" s="19"/>
      <c r="L2" s="19"/>
      <c r="M2" s="25"/>
      <c r="N2" s="25"/>
      <c r="O2" s="23" t="s">
        <v>24</v>
      </c>
    </row>
    <row r="3" spans="1:16" ht="15" customHeight="1">
      <c r="A3" s="73" t="s">
        <v>25</v>
      </c>
      <c r="B3" s="73" t="s">
        <v>26</v>
      </c>
      <c r="C3" s="73" t="s">
        <v>0</v>
      </c>
      <c r="D3" s="132" t="s">
        <v>1</v>
      </c>
      <c r="E3" s="132"/>
      <c r="F3" s="132"/>
      <c r="G3" s="119"/>
      <c r="H3" s="16"/>
      <c r="I3" s="15"/>
      <c r="J3" s="15"/>
      <c r="K3" s="20"/>
      <c r="L3" s="20"/>
      <c r="M3" s="24"/>
      <c r="O3" s="24" t="s">
        <v>27</v>
      </c>
    </row>
    <row r="4" spans="1:16" ht="15" customHeight="1">
      <c r="A4" s="34">
        <v>2</v>
      </c>
      <c r="B4" s="34">
        <v>60</v>
      </c>
      <c r="C4" s="75"/>
      <c r="D4" s="2" t="s">
        <v>28</v>
      </c>
      <c r="E4" s="2"/>
      <c r="F4" s="2"/>
      <c r="G4" s="118"/>
      <c r="H4" s="14"/>
      <c r="I4" s="13"/>
      <c r="J4" s="13"/>
      <c r="K4" s="19"/>
      <c r="L4" s="19"/>
      <c r="M4" s="25"/>
      <c r="O4" s="25">
        <f>SUM(N6:N184)</f>
        <v>3050942</v>
      </c>
      <c r="P4" s="69">
        <f>O1-O4</f>
        <v>449058</v>
      </c>
    </row>
    <row r="5" spans="1:16" ht="15" customHeight="1">
      <c r="A5" s="34"/>
      <c r="B5" s="34"/>
      <c r="C5" s="75"/>
      <c r="D5" s="34"/>
      <c r="E5" s="34"/>
      <c r="F5" s="34"/>
      <c r="M5" s="44"/>
      <c r="O5" s="44"/>
    </row>
    <row r="6" spans="1:16" ht="15" customHeight="1">
      <c r="A6" s="34"/>
      <c r="B6" s="34"/>
      <c r="C6" s="41" t="s">
        <v>11</v>
      </c>
      <c r="D6" s="34"/>
      <c r="E6" s="34" t="s">
        <v>2</v>
      </c>
      <c r="F6" s="56" t="s">
        <v>159</v>
      </c>
      <c r="M6" s="44"/>
      <c r="N6" s="27">
        <f>ROUNDUP(M205,-2)</f>
        <v>622300</v>
      </c>
      <c r="O6" s="44"/>
      <c r="P6" s="34"/>
    </row>
    <row r="7" spans="1:16" ht="15" customHeight="1">
      <c r="A7" s="34"/>
      <c r="B7" s="34"/>
      <c r="C7" s="41" t="s">
        <v>12</v>
      </c>
      <c r="D7" s="34"/>
      <c r="E7" s="34" t="s">
        <v>3</v>
      </c>
      <c r="F7" s="56" t="s">
        <v>160</v>
      </c>
      <c r="M7" s="44"/>
      <c r="N7" s="29">
        <f>ROUND(N6*(0.433+0.027),-2)</f>
        <v>286300</v>
      </c>
      <c r="O7" s="44"/>
      <c r="P7" s="34"/>
    </row>
    <row r="8" spans="1:16" ht="15" customHeight="1">
      <c r="A8" s="34"/>
      <c r="B8" s="34"/>
      <c r="C8" s="41" t="s">
        <v>13</v>
      </c>
      <c r="D8" s="34"/>
      <c r="E8" s="34" t="s">
        <v>4</v>
      </c>
      <c r="F8" s="34"/>
      <c r="M8" s="44"/>
      <c r="N8" s="28">
        <f>SUM(M9:M14)</f>
        <v>24000</v>
      </c>
      <c r="O8" s="44"/>
      <c r="P8" s="34"/>
    </row>
    <row r="9" spans="1:16" ht="15" customHeight="1">
      <c r="A9" s="34"/>
      <c r="B9" s="34"/>
      <c r="C9" s="41"/>
      <c r="D9" s="34"/>
      <c r="E9" s="34"/>
      <c r="F9" s="34" t="s">
        <v>66</v>
      </c>
      <c r="G9" s="120">
        <v>1</v>
      </c>
      <c r="H9" s="36">
        <v>3000</v>
      </c>
      <c r="M9" s="36">
        <f t="shared" ref="M9:M14" si="0">G9*H9</f>
        <v>3000</v>
      </c>
      <c r="N9" s="28"/>
      <c r="O9" s="44"/>
      <c r="P9" s="34"/>
    </row>
    <row r="10" spans="1:16" ht="15" customHeight="1">
      <c r="A10" s="34"/>
      <c r="B10" s="34"/>
      <c r="C10" s="41"/>
      <c r="D10" s="34"/>
      <c r="E10" s="34"/>
      <c r="F10" s="34" t="s">
        <v>67</v>
      </c>
      <c r="G10" s="120">
        <v>1</v>
      </c>
      <c r="H10" s="36">
        <v>3000</v>
      </c>
      <c r="M10" s="36">
        <f t="shared" si="0"/>
        <v>3000</v>
      </c>
      <c r="N10" s="28"/>
      <c r="O10" s="44"/>
      <c r="P10" s="34"/>
    </row>
    <row r="11" spans="1:16" ht="15" customHeight="1">
      <c r="A11" s="34"/>
      <c r="B11" s="34"/>
      <c r="C11" s="41"/>
      <c r="D11" s="34"/>
      <c r="E11" s="34"/>
      <c r="F11" s="34" t="s">
        <v>67</v>
      </c>
      <c r="G11" s="120">
        <v>1</v>
      </c>
      <c r="H11" s="36">
        <v>3000</v>
      </c>
      <c r="M11" s="36">
        <f t="shared" si="0"/>
        <v>3000</v>
      </c>
      <c r="N11" s="28"/>
      <c r="O11" s="44"/>
      <c r="P11" s="34"/>
    </row>
    <row r="12" spans="1:16" ht="15" customHeight="1">
      <c r="A12" s="34"/>
      <c r="B12" s="34"/>
      <c r="C12" s="41"/>
      <c r="D12" s="34"/>
      <c r="E12" s="34"/>
      <c r="F12" s="34" t="s">
        <v>196</v>
      </c>
      <c r="G12" s="120">
        <v>1</v>
      </c>
      <c r="H12" s="36">
        <v>3000</v>
      </c>
      <c r="M12" s="36">
        <f t="shared" si="0"/>
        <v>3000</v>
      </c>
      <c r="N12" s="28"/>
      <c r="O12" s="44"/>
      <c r="P12" s="34"/>
    </row>
    <row r="13" spans="1:16" ht="15" customHeight="1">
      <c r="A13" s="34"/>
      <c r="B13" s="34"/>
      <c r="C13" s="41"/>
      <c r="D13" s="34"/>
      <c r="E13" s="34"/>
      <c r="F13" s="34" t="s">
        <v>197</v>
      </c>
      <c r="G13" s="120">
        <v>3</v>
      </c>
      <c r="H13" s="36">
        <v>3000</v>
      </c>
      <c r="M13" s="36">
        <f t="shared" si="0"/>
        <v>9000</v>
      </c>
      <c r="N13" s="28"/>
      <c r="O13" s="44"/>
      <c r="P13" s="34"/>
    </row>
    <row r="14" spans="1:16" ht="15" customHeight="1">
      <c r="A14" s="34"/>
      <c r="B14" s="34"/>
      <c r="C14" s="41"/>
      <c r="D14" s="34"/>
      <c r="E14" s="34"/>
      <c r="F14" s="34" t="s">
        <v>197</v>
      </c>
      <c r="G14" s="120">
        <v>1</v>
      </c>
      <c r="H14" s="36">
        <v>3000</v>
      </c>
      <c r="M14" s="36">
        <f t="shared" si="0"/>
        <v>3000</v>
      </c>
      <c r="N14" s="28"/>
      <c r="O14" s="44"/>
      <c r="P14" s="34"/>
    </row>
    <row r="15" spans="1:16" ht="15" customHeight="1">
      <c r="A15" s="34"/>
      <c r="B15" s="34"/>
      <c r="C15" s="41" t="s">
        <v>14</v>
      </c>
      <c r="D15" s="34"/>
      <c r="E15" s="34" t="s">
        <v>15</v>
      </c>
      <c r="F15" s="34"/>
      <c r="H15" s="36"/>
      <c r="M15" s="44"/>
      <c r="N15" s="28">
        <f>ROUND(SUM(M16:M21),-2)</f>
        <v>36000</v>
      </c>
      <c r="O15" s="44"/>
      <c r="P15" s="34"/>
    </row>
    <row r="16" spans="1:16" ht="15" customHeight="1">
      <c r="A16" s="34"/>
      <c r="B16" s="34"/>
      <c r="C16" s="41"/>
      <c r="D16" s="34"/>
      <c r="E16" s="34"/>
      <c r="F16" s="34" t="s">
        <v>66</v>
      </c>
      <c r="G16" s="120">
        <v>1.5</v>
      </c>
      <c r="H16" s="36">
        <v>4000</v>
      </c>
      <c r="M16" s="36">
        <f t="shared" ref="M16:M21" si="1">G16*H16</f>
        <v>6000</v>
      </c>
      <c r="N16" s="28"/>
      <c r="O16" s="44"/>
      <c r="P16" s="34"/>
    </row>
    <row r="17" spans="1:16" ht="15" customHeight="1">
      <c r="A17" s="34"/>
      <c r="B17" s="34"/>
      <c r="C17" s="41"/>
      <c r="D17" s="34"/>
      <c r="E17" s="34"/>
      <c r="F17" s="34" t="s">
        <v>67</v>
      </c>
      <c r="G17" s="120">
        <v>1.5</v>
      </c>
      <c r="H17" s="36">
        <v>4000</v>
      </c>
      <c r="M17" s="36">
        <f t="shared" si="1"/>
        <v>6000</v>
      </c>
      <c r="N17" s="28"/>
      <c r="O17" s="44"/>
      <c r="P17" s="34"/>
    </row>
    <row r="18" spans="1:16" ht="15" customHeight="1">
      <c r="A18" s="34"/>
      <c r="B18" s="34"/>
      <c r="C18" s="41"/>
      <c r="D18" s="34"/>
      <c r="E18" s="34"/>
      <c r="F18" s="34" t="s">
        <v>67</v>
      </c>
      <c r="G18" s="120">
        <v>1.5</v>
      </c>
      <c r="H18" s="36">
        <v>4000</v>
      </c>
      <c r="M18" s="36">
        <f t="shared" si="1"/>
        <v>6000</v>
      </c>
      <c r="N18" s="28"/>
      <c r="O18" s="44"/>
      <c r="P18" s="34"/>
    </row>
    <row r="19" spans="1:16" ht="15" customHeight="1">
      <c r="A19" s="34"/>
      <c r="B19" s="34"/>
      <c r="C19" s="41"/>
      <c r="D19" s="34"/>
      <c r="E19" s="34"/>
      <c r="F19" s="34" t="s">
        <v>196</v>
      </c>
      <c r="G19" s="120">
        <v>1.5</v>
      </c>
      <c r="H19" s="36">
        <v>4000</v>
      </c>
      <c r="M19" s="36">
        <f t="shared" si="1"/>
        <v>6000</v>
      </c>
      <c r="N19" s="28"/>
      <c r="O19" s="44"/>
      <c r="P19" s="34"/>
    </row>
    <row r="20" spans="1:16" ht="15" customHeight="1">
      <c r="A20" s="34"/>
      <c r="B20" s="34"/>
      <c r="C20" s="41"/>
      <c r="D20" s="34"/>
      <c r="E20" s="34"/>
      <c r="F20" s="34" t="s">
        <v>197</v>
      </c>
      <c r="G20" s="120">
        <v>1.5</v>
      </c>
      <c r="H20" s="36">
        <v>4000</v>
      </c>
      <c r="M20" s="36">
        <f t="shared" si="1"/>
        <v>6000</v>
      </c>
      <c r="N20" s="28"/>
      <c r="O20" s="44"/>
      <c r="P20" s="34"/>
    </row>
    <row r="21" spans="1:16" ht="15" customHeight="1">
      <c r="A21" s="34"/>
      <c r="B21" s="34"/>
      <c r="C21" s="41"/>
      <c r="D21" s="34"/>
      <c r="E21" s="34"/>
      <c r="F21" s="34" t="s">
        <v>197</v>
      </c>
      <c r="G21" s="120">
        <v>1.5</v>
      </c>
      <c r="H21" s="36">
        <v>4000</v>
      </c>
      <c r="M21" s="36">
        <f t="shared" si="1"/>
        <v>6000</v>
      </c>
      <c r="N21" s="28"/>
      <c r="O21" s="44"/>
      <c r="P21" s="34"/>
    </row>
    <row r="22" spans="1:16" ht="15" customHeight="1">
      <c r="A22" s="34"/>
      <c r="B22" s="34"/>
      <c r="C22" s="41" t="s">
        <v>16</v>
      </c>
      <c r="D22" s="34"/>
      <c r="E22" s="34" t="s">
        <v>5</v>
      </c>
      <c r="F22" s="56" t="s">
        <v>160</v>
      </c>
      <c r="M22" s="44"/>
      <c r="N22" s="27">
        <v>72826</v>
      </c>
      <c r="O22" s="44"/>
      <c r="P22" s="34"/>
    </row>
    <row r="23" spans="1:16" ht="15" customHeight="1">
      <c r="A23" s="34"/>
      <c r="B23" s="34"/>
      <c r="C23" s="41" t="s">
        <v>47</v>
      </c>
      <c r="D23" s="34"/>
      <c r="E23" s="34" t="s">
        <v>48</v>
      </c>
      <c r="F23" s="34"/>
      <c r="M23" s="44"/>
      <c r="N23" s="25">
        <v>0</v>
      </c>
      <c r="O23" s="44"/>
      <c r="P23" s="34"/>
    </row>
    <row r="24" spans="1:16" ht="15" customHeight="1">
      <c r="A24" s="34"/>
      <c r="B24" s="34"/>
      <c r="C24" s="41" t="s">
        <v>17</v>
      </c>
      <c r="D24" s="34"/>
      <c r="E24" s="76" t="s">
        <v>6</v>
      </c>
      <c r="F24" s="34"/>
      <c r="M24" s="44"/>
      <c r="N24" s="25">
        <v>100</v>
      </c>
      <c r="O24" s="44"/>
      <c r="P24" s="34"/>
    </row>
    <row r="25" spans="1:16" s="8" customFormat="1" ht="15" customHeight="1">
      <c r="A25" s="39"/>
      <c r="B25" s="39"/>
      <c r="C25" s="52" t="s">
        <v>29</v>
      </c>
      <c r="D25" s="39"/>
      <c r="E25" s="77" t="s">
        <v>7</v>
      </c>
      <c r="F25" s="39"/>
      <c r="G25" s="121"/>
      <c r="H25" s="45"/>
      <c r="I25" s="35"/>
      <c r="J25" s="35"/>
      <c r="K25" s="46"/>
      <c r="L25" s="46"/>
      <c r="M25" s="55"/>
      <c r="N25" s="28">
        <v>500</v>
      </c>
      <c r="O25" s="55"/>
      <c r="P25" s="39"/>
    </row>
    <row r="26" spans="1:16" ht="15" customHeight="1">
      <c r="A26" s="34"/>
      <c r="B26" s="34"/>
      <c r="C26" s="41" t="s">
        <v>18</v>
      </c>
      <c r="D26" s="34"/>
      <c r="E26" s="34" t="s">
        <v>8</v>
      </c>
      <c r="F26" s="34"/>
      <c r="M26" s="44"/>
      <c r="N26" s="25">
        <f>ROUND(SUM(M27:M30),-2)</f>
        <v>186400</v>
      </c>
      <c r="O26" s="44"/>
      <c r="P26" s="34"/>
    </row>
    <row r="27" spans="1:16" ht="15" customHeight="1">
      <c r="A27" s="4"/>
      <c r="B27" s="34"/>
      <c r="C27" s="75"/>
      <c r="D27" s="34"/>
      <c r="E27" s="34"/>
      <c r="F27" s="39" t="s">
        <v>171</v>
      </c>
      <c r="G27" s="121">
        <v>1</v>
      </c>
      <c r="H27" s="46">
        <v>2618</v>
      </c>
      <c r="I27" s="35">
        <v>1</v>
      </c>
      <c r="J27" s="42">
        <v>12</v>
      </c>
      <c r="L27" s="46"/>
      <c r="M27" s="78">
        <f>G27*H27*I27*J27</f>
        <v>31416</v>
      </c>
      <c r="O27" s="44"/>
      <c r="P27" s="34"/>
    </row>
    <row r="28" spans="1:16" ht="15" customHeight="1">
      <c r="A28" s="4"/>
      <c r="B28" s="34"/>
      <c r="C28" s="75"/>
      <c r="D28" s="34"/>
      <c r="E28" s="34"/>
      <c r="F28" s="39" t="s">
        <v>156</v>
      </c>
      <c r="G28" s="121">
        <v>1</v>
      </c>
      <c r="H28" s="45">
        <v>100000</v>
      </c>
      <c r="I28" s="35"/>
      <c r="J28" s="35"/>
      <c r="K28" s="46"/>
      <c r="L28" s="46"/>
      <c r="M28" s="78">
        <f>G28*H28</f>
        <v>100000</v>
      </c>
      <c r="O28" s="44"/>
      <c r="P28" s="34"/>
    </row>
    <row r="29" spans="1:16" ht="15" customHeight="1">
      <c r="A29" s="4"/>
      <c r="B29" s="34"/>
      <c r="C29" s="75"/>
      <c r="D29" s="34"/>
      <c r="E29" s="34"/>
      <c r="F29" s="39" t="s">
        <v>147</v>
      </c>
      <c r="G29" s="121">
        <v>1</v>
      </c>
      <c r="H29" s="45">
        <v>30000</v>
      </c>
      <c r="I29" s="35"/>
      <c r="J29" s="35"/>
      <c r="K29" s="46"/>
      <c r="L29" s="46"/>
      <c r="M29" s="78">
        <f>G29*H29</f>
        <v>30000</v>
      </c>
      <c r="O29" s="44"/>
      <c r="P29" s="34"/>
    </row>
    <row r="30" spans="1:16" ht="15" customHeight="1">
      <c r="A30" s="4"/>
      <c r="B30" s="34"/>
      <c r="C30" s="75"/>
      <c r="D30" s="34"/>
      <c r="E30" s="34"/>
      <c r="F30" s="39" t="s">
        <v>164</v>
      </c>
      <c r="G30" s="121">
        <v>1</v>
      </c>
      <c r="H30" s="45">
        <v>25000</v>
      </c>
      <c r="I30" s="35"/>
      <c r="J30" s="35"/>
      <c r="K30" s="46"/>
      <c r="L30" s="46"/>
      <c r="M30" s="78">
        <f>G30*H30</f>
        <v>25000</v>
      </c>
      <c r="O30" s="44"/>
      <c r="P30" s="34"/>
    </row>
    <row r="31" spans="1:16" ht="15" customHeight="1">
      <c r="A31" s="34"/>
      <c r="B31" s="34"/>
      <c r="C31" s="41" t="s">
        <v>19</v>
      </c>
      <c r="D31" s="34"/>
      <c r="E31" s="34" t="s">
        <v>9</v>
      </c>
      <c r="F31" s="34"/>
      <c r="G31" s="120">
        <v>1</v>
      </c>
      <c r="H31" s="43">
        <v>2500</v>
      </c>
      <c r="M31" s="44"/>
      <c r="N31" s="25">
        <f>G31*H31</f>
        <v>2500</v>
      </c>
      <c r="O31" s="44"/>
      <c r="P31" s="34"/>
    </row>
    <row r="32" spans="1:16" ht="15" customHeight="1">
      <c r="A32" s="4"/>
      <c r="B32" s="34"/>
      <c r="C32" s="41" t="s">
        <v>30</v>
      </c>
      <c r="D32" s="34"/>
      <c r="E32" s="34" t="s">
        <v>31</v>
      </c>
      <c r="F32" s="39"/>
      <c r="G32" s="121"/>
      <c r="H32" s="45"/>
      <c r="I32" s="35"/>
      <c r="J32" s="35"/>
      <c r="K32" s="46"/>
      <c r="L32" s="46"/>
      <c r="M32" s="47"/>
      <c r="N32" s="25">
        <f>ROUND(SUM(M32:M45),-2)</f>
        <v>154100</v>
      </c>
      <c r="O32" s="44"/>
      <c r="P32" s="39"/>
    </row>
    <row r="33" spans="1:16" s="34" customFormat="1" ht="15" customHeight="1">
      <c r="A33" s="4"/>
      <c r="C33" s="41"/>
      <c r="F33" s="37" t="s">
        <v>107</v>
      </c>
      <c r="G33" s="121"/>
      <c r="H33" s="45"/>
      <c r="I33" s="35"/>
      <c r="J33" s="35"/>
      <c r="K33" s="46"/>
      <c r="L33" s="46"/>
      <c r="M33" s="47">
        <f>ROUND(SUM(L34:L38),-2)</f>
        <v>12500</v>
      </c>
      <c r="N33" s="25"/>
      <c r="O33" s="44"/>
      <c r="P33" s="39"/>
    </row>
    <row r="34" spans="1:16" s="34" customFormat="1" ht="15" customHeight="1">
      <c r="A34" s="4"/>
      <c r="C34" s="41"/>
      <c r="F34" s="32" t="s">
        <v>154</v>
      </c>
      <c r="G34" s="121">
        <v>2</v>
      </c>
      <c r="H34" s="48">
        <v>1750</v>
      </c>
      <c r="I34" s="35"/>
      <c r="J34" s="42"/>
      <c r="K34" s="36"/>
      <c r="L34" s="46">
        <f t="shared" ref="L34:L38" si="2">G34*H34</f>
        <v>3500</v>
      </c>
      <c r="M34" s="47"/>
      <c r="N34" s="25"/>
      <c r="O34" s="44"/>
      <c r="P34" s="39"/>
    </row>
    <row r="35" spans="1:16" s="34" customFormat="1" ht="15" customHeight="1">
      <c r="A35" s="4"/>
      <c r="C35" s="41"/>
      <c r="F35" s="32" t="s">
        <v>135</v>
      </c>
      <c r="G35" s="121">
        <v>5</v>
      </c>
      <c r="H35" s="48">
        <v>250</v>
      </c>
      <c r="I35" s="35"/>
      <c r="J35" s="42"/>
      <c r="K35" s="36"/>
      <c r="L35" s="46">
        <f t="shared" si="2"/>
        <v>1250</v>
      </c>
      <c r="M35" s="47"/>
      <c r="N35" s="25"/>
      <c r="O35" s="44"/>
      <c r="P35" s="39"/>
    </row>
    <row r="36" spans="1:16" s="34" customFormat="1" ht="15" customHeight="1">
      <c r="A36" s="4"/>
      <c r="C36" s="41"/>
      <c r="F36" s="32" t="s">
        <v>136</v>
      </c>
      <c r="G36" s="121">
        <v>5</v>
      </c>
      <c r="H36" s="48">
        <v>300</v>
      </c>
      <c r="I36" s="35"/>
      <c r="J36" s="42"/>
      <c r="K36" s="36"/>
      <c r="L36" s="46">
        <f t="shared" si="2"/>
        <v>1500</v>
      </c>
      <c r="M36" s="47"/>
      <c r="N36" s="25"/>
      <c r="O36" s="44"/>
      <c r="P36" s="39"/>
    </row>
    <row r="37" spans="1:16" s="39" customFormat="1" ht="15" customHeight="1">
      <c r="A37" s="9"/>
      <c r="C37" s="52"/>
      <c r="F37" s="32" t="s">
        <v>153</v>
      </c>
      <c r="G37" s="121">
        <v>3</v>
      </c>
      <c r="H37" s="48">
        <v>2000</v>
      </c>
      <c r="I37" s="35"/>
      <c r="J37" s="35"/>
      <c r="K37" s="46"/>
      <c r="L37" s="46">
        <f t="shared" si="2"/>
        <v>6000</v>
      </c>
      <c r="M37" s="54"/>
      <c r="N37" s="28"/>
      <c r="O37" s="55"/>
    </row>
    <row r="38" spans="1:16" s="39" customFormat="1" ht="15" customHeight="1">
      <c r="A38" s="9"/>
      <c r="C38" s="52"/>
      <c r="F38" s="32" t="s">
        <v>170</v>
      </c>
      <c r="G38" s="121">
        <v>1</v>
      </c>
      <c r="H38" s="48">
        <v>200</v>
      </c>
      <c r="I38" s="35"/>
      <c r="J38" s="35"/>
      <c r="K38" s="46"/>
      <c r="L38" s="46">
        <f t="shared" si="2"/>
        <v>200</v>
      </c>
      <c r="M38" s="54"/>
      <c r="N38" s="28"/>
      <c r="O38" s="55"/>
    </row>
    <row r="39" spans="1:16" s="34" customFormat="1" ht="15" customHeight="1">
      <c r="A39" s="4"/>
      <c r="C39" s="41"/>
      <c r="F39" s="37" t="s">
        <v>148</v>
      </c>
      <c r="G39" s="121"/>
      <c r="H39" s="45"/>
      <c r="I39" s="35"/>
      <c r="J39" s="35"/>
      <c r="K39" s="46"/>
      <c r="L39" s="46"/>
      <c r="M39" s="47">
        <f>ROUND(SUM(L40:L40),-2)</f>
        <v>18000</v>
      </c>
      <c r="N39" s="25"/>
      <c r="O39" s="44"/>
      <c r="P39" s="39"/>
    </row>
    <row r="40" spans="1:16" s="34" customFormat="1" ht="15" customHeight="1">
      <c r="A40" s="4"/>
      <c r="C40" s="41"/>
      <c r="F40" s="32" t="s">
        <v>155</v>
      </c>
      <c r="G40" s="121">
        <v>12</v>
      </c>
      <c r="H40" s="48">
        <v>1500</v>
      </c>
      <c r="I40" s="35"/>
      <c r="J40" s="42"/>
      <c r="K40" s="36"/>
      <c r="L40" s="46">
        <f>G40*H40</f>
        <v>18000</v>
      </c>
      <c r="M40" s="47"/>
      <c r="N40" s="25"/>
      <c r="O40" s="44"/>
      <c r="P40" s="39"/>
    </row>
    <row r="41" spans="1:16" s="39" customFormat="1" ht="15" customHeight="1">
      <c r="A41" s="9"/>
      <c r="C41" s="52"/>
      <c r="F41" s="37" t="s">
        <v>204</v>
      </c>
      <c r="G41" s="121"/>
      <c r="H41" s="45"/>
      <c r="I41" s="35"/>
      <c r="J41" s="35"/>
      <c r="K41" s="46"/>
      <c r="L41" s="46"/>
      <c r="M41" s="54">
        <f>ROUND(SUM(L42:L43),-2)</f>
        <v>78600</v>
      </c>
      <c r="N41" s="28"/>
      <c r="O41" s="55"/>
    </row>
    <row r="42" spans="1:16" s="34" customFormat="1" ht="15" customHeight="1">
      <c r="A42" s="4"/>
      <c r="C42" s="41"/>
      <c r="F42" s="49" t="s">
        <v>203</v>
      </c>
      <c r="G42" s="122">
        <v>1</v>
      </c>
      <c r="H42" s="79">
        <v>70000</v>
      </c>
      <c r="I42" s="50"/>
      <c r="J42" s="42"/>
      <c r="K42" s="36"/>
      <c r="L42" s="46">
        <f>G42*H42</f>
        <v>70000</v>
      </c>
      <c r="M42" s="47"/>
      <c r="N42" s="25"/>
      <c r="O42" s="44"/>
      <c r="P42" s="51"/>
    </row>
    <row r="43" spans="1:16" s="34" customFormat="1" ht="15" customHeight="1">
      <c r="A43" s="4"/>
      <c r="C43" s="41"/>
      <c r="F43" s="49" t="s">
        <v>173</v>
      </c>
      <c r="G43" s="124">
        <v>1</v>
      </c>
      <c r="H43" s="79">
        <v>8600</v>
      </c>
      <c r="I43" s="17"/>
      <c r="J43" s="42"/>
      <c r="K43" s="36"/>
      <c r="L43" s="46">
        <f t="shared" ref="L43" si="3">G43*H43</f>
        <v>8600</v>
      </c>
      <c r="M43" s="47"/>
      <c r="N43" s="25"/>
      <c r="O43" s="44"/>
      <c r="P43" s="51"/>
    </row>
    <row r="44" spans="1:16" ht="15" customHeight="1">
      <c r="A44" s="4"/>
      <c r="B44" s="34"/>
      <c r="C44" s="41"/>
      <c r="D44" s="34"/>
      <c r="E44" s="34"/>
      <c r="F44" s="37" t="s">
        <v>64</v>
      </c>
      <c r="G44" s="121"/>
      <c r="H44" s="45"/>
      <c r="I44" s="35"/>
      <c r="J44" s="35"/>
      <c r="K44" s="46"/>
      <c r="L44" s="46"/>
      <c r="M44" s="47">
        <f>SUM(L45)</f>
        <v>45000</v>
      </c>
      <c r="O44" s="44"/>
      <c r="P44" s="39"/>
    </row>
    <row r="45" spans="1:16" s="8" customFormat="1" ht="15" customHeight="1" thickBot="1">
      <c r="A45" s="9"/>
      <c r="B45" s="39"/>
      <c r="C45" s="52"/>
      <c r="D45" s="39"/>
      <c r="E45" s="39"/>
      <c r="F45" s="49" t="s">
        <v>179</v>
      </c>
      <c r="G45" s="121">
        <v>1</v>
      </c>
      <c r="H45" s="46">
        <v>45000</v>
      </c>
      <c r="I45" s="35"/>
      <c r="J45" s="35"/>
      <c r="K45" s="46"/>
      <c r="L45" s="46">
        <f>G45*H45</f>
        <v>45000</v>
      </c>
      <c r="M45" s="54"/>
      <c r="N45" s="28"/>
      <c r="O45" s="55"/>
      <c r="P45" s="39"/>
    </row>
    <row r="46" spans="1:16" ht="15" customHeight="1" thickBot="1">
      <c r="A46" s="34"/>
      <c r="B46" s="34"/>
      <c r="C46" s="80" t="s">
        <v>20</v>
      </c>
      <c r="D46" s="81"/>
      <c r="E46" s="81" t="s">
        <v>49</v>
      </c>
      <c r="F46" s="81"/>
      <c r="G46" s="125"/>
      <c r="H46" s="82"/>
      <c r="I46" s="83"/>
      <c r="J46" s="83"/>
      <c r="K46" s="84"/>
      <c r="L46" s="84"/>
      <c r="M46" s="74"/>
      <c r="N46" s="74">
        <f>ROUND(SUM(M47:M74),-2)</f>
        <v>86600</v>
      </c>
      <c r="O46" s="44"/>
      <c r="P46" s="39"/>
    </row>
    <row r="47" spans="1:16" s="8" customFormat="1" ht="15" customHeight="1">
      <c r="A47" s="39"/>
      <c r="B47" s="39"/>
      <c r="C47" s="52"/>
      <c r="D47" s="39"/>
      <c r="E47" s="39"/>
      <c r="F47" s="37" t="s">
        <v>125</v>
      </c>
      <c r="G47" s="121">
        <v>2</v>
      </c>
      <c r="H47" s="45">
        <v>1250</v>
      </c>
      <c r="I47" s="35"/>
      <c r="J47" s="35"/>
      <c r="K47" s="46"/>
      <c r="L47" s="46"/>
      <c r="M47" s="55">
        <f>G47*H47</f>
        <v>2500</v>
      </c>
      <c r="N47" s="28"/>
      <c r="O47" s="55"/>
      <c r="P47" s="39"/>
    </row>
    <row r="48" spans="1:16" s="31" customFormat="1" ht="15" customHeight="1">
      <c r="A48" s="85"/>
      <c r="B48" s="85"/>
      <c r="C48" s="86"/>
      <c r="D48" s="85"/>
      <c r="E48" s="85"/>
      <c r="F48" s="87" t="s">
        <v>122</v>
      </c>
      <c r="G48" s="126"/>
      <c r="H48" s="88"/>
      <c r="I48" s="89"/>
      <c r="J48" s="89"/>
      <c r="K48" s="88"/>
      <c r="L48" s="88"/>
      <c r="M48" s="90">
        <f>SUM(L49:L49)</f>
        <v>500</v>
      </c>
      <c r="N48" s="30"/>
      <c r="O48" s="90"/>
      <c r="P48" s="85"/>
    </row>
    <row r="49" spans="1:16" s="31" customFormat="1" ht="15" customHeight="1">
      <c r="A49" s="85"/>
      <c r="B49" s="85"/>
      <c r="C49" s="86"/>
      <c r="D49" s="85"/>
      <c r="E49" s="85"/>
      <c r="F49" s="87" t="s">
        <v>123</v>
      </c>
      <c r="G49" s="126">
        <v>1</v>
      </c>
      <c r="H49" s="88">
        <v>500</v>
      </c>
      <c r="I49" s="89"/>
      <c r="J49" s="89"/>
      <c r="K49" s="88"/>
      <c r="L49" s="88">
        <f>G49*H49</f>
        <v>500</v>
      </c>
      <c r="M49" s="90"/>
      <c r="N49" s="30"/>
      <c r="O49" s="90"/>
      <c r="P49" s="85"/>
    </row>
    <row r="50" spans="1:16" s="8" customFormat="1" ht="15" customHeight="1">
      <c r="A50" s="39"/>
      <c r="B50" s="39"/>
      <c r="C50" s="52"/>
      <c r="D50" s="39"/>
      <c r="E50" s="39"/>
      <c r="F50" s="37" t="s">
        <v>127</v>
      </c>
      <c r="G50" s="121">
        <v>2</v>
      </c>
      <c r="H50" s="46">
        <v>1000</v>
      </c>
      <c r="I50" s="35"/>
      <c r="J50" s="35"/>
      <c r="K50" s="46"/>
      <c r="L50" s="46"/>
      <c r="M50" s="44">
        <f t="shared" ref="M50:M54" si="4">G50*H50</f>
        <v>2000</v>
      </c>
      <c r="N50" s="28"/>
      <c r="O50" s="55"/>
      <c r="P50" s="39"/>
    </row>
    <row r="51" spans="1:16" s="39" customFormat="1" ht="15" customHeight="1">
      <c r="C51" s="52"/>
      <c r="F51" s="37" t="s">
        <v>172</v>
      </c>
      <c r="G51" s="121">
        <v>1</v>
      </c>
      <c r="H51" s="45">
        <v>34500</v>
      </c>
      <c r="I51" s="35"/>
      <c r="J51" s="35"/>
      <c r="K51" s="46"/>
      <c r="L51" s="46"/>
      <c r="M51" s="55">
        <f t="shared" si="4"/>
        <v>34500</v>
      </c>
      <c r="N51" s="55"/>
      <c r="O51" s="55"/>
    </row>
    <row r="52" spans="1:16" s="39" customFormat="1" ht="15" customHeight="1">
      <c r="C52" s="52"/>
      <c r="F52" s="37" t="s">
        <v>149</v>
      </c>
      <c r="G52" s="121">
        <v>1</v>
      </c>
      <c r="H52" s="45">
        <v>4200</v>
      </c>
      <c r="I52" s="35"/>
      <c r="J52" s="35"/>
      <c r="K52" s="46"/>
      <c r="L52" s="46"/>
      <c r="M52" s="55">
        <f t="shared" si="4"/>
        <v>4200</v>
      </c>
      <c r="N52" s="55"/>
      <c r="O52" s="55"/>
    </row>
    <row r="53" spans="1:16" s="34" customFormat="1" ht="15" customHeight="1">
      <c r="C53" s="41"/>
      <c r="F53" s="37" t="s">
        <v>158</v>
      </c>
      <c r="G53" s="120">
        <v>1</v>
      </c>
      <c r="H53" s="43">
        <v>4000</v>
      </c>
      <c r="I53" s="42"/>
      <c r="J53" s="42"/>
      <c r="K53" s="36"/>
      <c r="L53" s="36"/>
      <c r="M53" s="44">
        <f t="shared" si="4"/>
        <v>4000</v>
      </c>
      <c r="N53" s="44"/>
      <c r="O53" s="44"/>
      <c r="P53" s="39"/>
    </row>
    <row r="54" spans="1:16" s="39" customFormat="1" ht="15" customHeight="1">
      <c r="C54" s="52"/>
      <c r="F54" s="37" t="s">
        <v>165</v>
      </c>
      <c r="G54" s="121">
        <v>1</v>
      </c>
      <c r="H54" s="45">
        <v>3500</v>
      </c>
      <c r="I54" s="35"/>
      <c r="J54" s="35"/>
      <c r="K54" s="46"/>
      <c r="L54" s="46"/>
      <c r="M54" s="55">
        <f t="shared" si="4"/>
        <v>3500</v>
      </c>
      <c r="N54" s="55"/>
      <c r="O54" s="55"/>
    </row>
    <row r="55" spans="1:16" s="31" customFormat="1" ht="15" customHeight="1">
      <c r="A55" s="85"/>
      <c r="B55" s="85"/>
      <c r="C55" s="86"/>
      <c r="D55" s="85"/>
      <c r="E55" s="85"/>
      <c r="F55" s="87" t="s">
        <v>68</v>
      </c>
      <c r="G55" s="126"/>
      <c r="H55" s="88"/>
      <c r="I55" s="89"/>
      <c r="J55" s="89"/>
      <c r="K55" s="88"/>
      <c r="L55" s="88"/>
      <c r="M55" s="90">
        <f>SUM(L56)</f>
        <v>800</v>
      </c>
      <c r="N55" s="30"/>
      <c r="O55" s="90"/>
      <c r="P55" s="85"/>
    </row>
    <row r="56" spans="1:16" s="31" customFormat="1" ht="15" customHeight="1">
      <c r="A56" s="85"/>
      <c r="B56" s="85"/>
      <c r="C56" s="86"/>
      <c r="D56" s="85"/>
      <c r="E56" s="85"/>
      <c r="F56" s="33" t="s">
        <v>106</v>
      </c>
      <c r="G56" s="126">
        <v>1</v>
      </c>
      <c r="H56" s="88">
        <v>800</v>
      </c>
      <c r="I56" s="89"/>
      <c r="J56" s="89"/>
      <c r="K56" s="88"/>
      <c r="L56" s="88">
        <f t="shared" ref="L56" si="5">G56*H56</f>
        <v>800</v>
      </c>
      <c r="M56" s="90"/>
      <c r="N56" s="30"/>
      <c r="O56" s="90"/>
      <c r="P56" s="85"/>
    </row>
    <row r="57" spans="1:16" s="59" customFormat="1" ht="15" customHeight="1">
      <c r="C57" s="60"/>
      <c r="F57" s="61" t="s">
        <v>134</v>
      </c>
      <c r="G57" s="127"/>
      <c r="H57" s="63"/>
      <c r="I57" s="62"/>
      <c r="J57" s="62"/>
      <c r="K57" s="63"/>
      <c r="L57" s="63"/>
      <c r="M57" s="64">
        <f>SUM(L58:L59)</f>
        <v>3500</v>
      </c>
      <c r="N57" s="65"/>
      <c r="O57" s="64"/>
    </row>
    <row r="58" spans="1:16" s="59" customFormat="1" ht="15" customHeight="1">
      <c r="C58" s="60"/>
      <c r="F58" s="66" t="s">
        <v>199</v>
      </c>
      <c r="G58" s="127">
        <v>1</v>
      </c>
      <c r="H58" s="63">
        <v>2000</v>
      </c>
      <c r="I58" s="62"/>
      <c r="J58" s="62"/>
      <c r="K58" s="63"/>
      <c r="L58" s="63">
        <f>G58*H58</f>
        <v>2000</v>
      </c>
      <c r="M58" s="64"/>
      <c r="N58" s="65"/>
      <c r="O58" s="64"/>
    </row>
    <row r="59" spans="1:16" s="59" customFormat="1" ht="15" customHeight="1">
      <c r="C59" s="60"/>
      <c r="F59" s="66" t="s">
        <v>141</v>
      </c>
      <c r="G59" s="127">
        <v>1</v>
      </c>
      <c r="H59" s="63">
        <v>1500</v>
      </c>
      <c r="I59" s="62"/>
      <c r="J59" s="62"/>
      <c r="K59" s="63"/>
      <c r="L59" s="63">
        <f>G59*H59</f>
        <v>1500</v>
      </c>
      <c r="M59" s="64"/>
      <c r="N59" s="65"/>
      <c r="O59" s="64"/>
    </row>
    <row r="60" spans="1:16" s="31" customFormat="1" ht="15" customHeight="1">
      <c r="A60" s="85"/>
      <c r="B60" s="85"/>
      <c r="C60" s="86"/>
      <c r="D60" s="85"/>
      <c r="E60" s="85"/>
      <c r="F60" s="87" t="s">
        <v>69</v>
      </c>
      <c r="G60" s="126"/>
      <c r="H60" s="88"/>
      <c r="I60" s="89"/>
      <c r="J60" s="89"/>
      <c r="K60" s="88"/>
      <c r="L60" s="88"/>
      <c r="M60" s="90">
        <f>SUM(L61:L61)</f>
        <v>5500</v>
      </c>
      <c r="N60" s="30"/>
      <c r="O60" s="90"/>
      <c r="P60" s="85"/>
    </row>
    <row r="61" spans="1:16" s="31" customFormat="1" ht="15" customHeight="1">
      <c r="A61" s="85"/>
      <c r="B61" s="85"/>
      <c r="C61" s="86"/>
      <c r="D61" s="85"/>
      <c r="E61" s="85"/>
      <c r="F61" s="33" t="s">
        <v>70</v>
      </c>
      <c r="G61" s="126">
        <v>1</v>
      </c>
      <c r="H61" s="88">
        <v>5500</v>
      </c>
      <c r="I61" s="89"/>
      <c r="J61" s="89"/>
      <c r="K61" s="88"/>
      <c r="L61" s="88">
        <f>G61*H61</f>
        <v>5500</v>
      </c>
      <c r="M61" s="90"/>
      <c r="N61" s="30"/>
      <c r="O61" s="90"/>
      <c r="P61" s="85"/>
    </row>
    <row r="62" spans="1:16" ht="15" customHeight="1">
      <c r="A62" s="34"/>
      <c r="B62" s="34"/>
      <c r="C62" s="41"/>
      <c r="D62" s="34"/>
      <c r="E62" s="34"/>
      <c r="F62" s="37" t="s">
        <v>65</v>
      </c>
      <c r="H62" s="36"/>
      <c r="M62" s="44">
        <f>SUM(L63:L71)</f>
        <v>18060</v>
      </c>
      <c r="O62" s="44"/>
      <c r="P62" s="39"/>
    </row>
    <row r="63" spans="1:16" ht="15" customHeight="1">
      <c r="A63" s="34"/>
      <c r="B63" s="34"/>
      <c r="C63" s="41"/>
      <c r="D63" s="34"/>
      <c r="E63" s="34"/>
      <c r="F63" s="32" t="s">
        <v>124</v>
      </c>
      <c r="G63" s="120">
        <v>1</v>
      </c>
      <c r="H63" s="36">
        <v>2800</v>
      </c>
      <c r="L63" s="36">
        <f t="shared" ref="L63:L70" si="6">G63*H63</f>
        <v>2800</v>
      </c>
      <c r="M63" s="44"/>
      <c r="O63" s="44"/>
      <c r="P63" s="39"/>
    </row>
    <row r="64" spans="1:16" ht="15" customHeight="1">
      <c r="A64" s="34"/>
      <c r="B64" s="34"/>
      <c r="C64" s="41"/>
      <c r="D64" s="34"/>
      <c r="E64" s="34"/>
      <c r="F64" s="32" t="s">
        <v>117</v>
      </c>
      <c r="G64" s="120">
        <v>1</v>
      </c>
      <c r="H64" s="36">
        <v>7250</v>
      </c>
      <c r="L64" s="36">
        <f t="shared" si="6"/>
        <v>7250</v>
      </c>
      <c r="M64" s="44"/>
      <c r="O64" s="44"/>
      <c r="P64" s="39"/>
    </row>
    <row r="65" spans="1:16" ht="15" customHeight="1">
      <c r="A65" s="34"/>
      <c r="B65" s="34"/>
      <c r="C65" s="41"/>
      <c r="D65" s="34"/>
      <c r="E65" s="34"/>
      <c r="F65" s="32" t="s">
        <v>118</v>
      </c>
      <c r="G65" s="120">
        <v>2</v>
      </c>
      <c r="H65" s="36">
        <v>480</v>
      </c>
      <c r="L65" s="36">
        <f t="shared" si="6"/>
        <v>960</v>
      </c>
      <c r="M65" s="44"/>
      <c r="O65" s="44"/>
      <c r="P65" s="39"/>
    </row>
    <row r="66" spans="1:16" ht="15" customHeight="1">
      <c r="A66" s="34"/>
      <c r="B66" s="34"/>
      <c r="C66" s="41"/>
      <c r="D66" s="34"/>
      <c r="E66" s="34"/>
      <c r="F66" s="32" t="s">
        <v>119</v>
      </c>
      <c r="G66" s="120">
        <v>1</v>
      </c>
      <c r="H66" s="36">
        <v>125</v>
      </c>
      <c r="L66" s="36">
        <f t="shared" si="6"/>
        <v>125</v>
      </c>
      <c r="M66" s="44"/>
      <c r="O66" s="44"/>
      <c r="P66" s="39"/>
    </row>
    <row r="67" spans="1:16" ht="15" customHeight="1">
      <c r="A67" s="34"/>
      <c r="B67" s="34"/>
      <c r="C67" s="41"/>
      <c r="D67" s="34"/>
      <c r="E67" s="34"/>
      <c r="F67" s="32" t="s">
        <v>120</v>
      </c>
      <c r="G67" s="120">
        <v>1</v>
      </c>
      <c r="H67" s="36">
        <v>450</v>
      </c>
      <c r="L67" s="36">
        <f t="shared" si="6"/>
        <v>450</v>
      </c>
      <c r="M67" s="44"/>
      <c r="O67" s="44"/>
      <c r="P67" s="39"/>
    </row>
    <row r="68" spans="1:16" ht="15" customHeight="1">
      <c r="A68" s="34"/>
      <c r="B68" s="34"/>
      <c r="C68" s="41"/>
      <c r="D68" s="34"/>
      <c r="E68" s="34"/>
      <c r="F68" s="32" t="s">
        <v>121</v>
      </c>
      <c r="G68" s="120">
        <v>1</v>
      </c>
      <c r="H68" s="36">
        <v>775</v>
      </c>
      <c r="L68" s="36">
        <f t="shared" si="6"/>
        <v>775</v>
      </c>
      <c r="M68" s="44"/>
      <c r="O68" s="44"/>
      <c r="P68" s="39"/>
    </row>
    <row r="69" spans="1:16" ht="15" customHeight="1">
      <c r="A69" s="34"/>
      <c r="B69" s="34"/>
      <c r="C69" s="41"/>
      <c r="D69" s="34"/>
      <c r="E69" s="34"/>
      <c r="F69" s="32" t="s">
        <v>109</v>
      </c>
      <c r="G69" s="120">
        <v>1</v>
      </c>
      <c r="H69" s="36">
        <v>700</v>
      </c>
      <c r="L69" s="36">
        <f t="shared" si="6"/>
        <v>700</v>
      </c>
      <c r="M69" s="44"/>
      <c r="O69" s="44"/>
      <c r="P69" s="39"/>
    </row>
    <row r="70" spans="1:16" ht="15" customHeight="1">
      <c r="A70" s="34"/>
      <c r="B70" s="34"/>
      <c r="C70" s="41"/>
      <c r="D70" s="34"/>
      <c r="E70" s="34"/>
      <c r="F70" s="32" t="s">
        <v>110</v>
      </c>
      <c r="G70" s="120">
        <v>1</v>
      </c>
      <c r="H70" s="36">
        <v>500</v>
      </c>
      <c r="L70" s="36">
        <f t="shared" si="6"/>
        <v>500</v>
      </c>
      <c r="M70" s="44"/>
      <c r="O70" s="44"/>
      <c r="P70" s="39"/>
    </row>
    <row r="71" spans="1:16" ht="15" customHeight="1">
      <c r="A71" s="34"/>
      <c r="B71" s="34"/>
      <c r="C71" s="41"/>
      <c r="D71" s="34"/>
      <c r="E71" s="34"/>
      <c r="F71" s="32" t="s">
        <v>108</v>
      </c>
      <c r="G71" s="120">
        <v>1</v>
      </c>
      <c r="H71" s="36">
        <v>4500</v>
      </c>
      <c r="L71" s="36">
        <f>G71*H71</f>
        <v>4500</v>
      </c>
      <c r="M71" s="44"/>
      <c r="O71" s="44"/>
      <c r="P71" s="39"/>
    </row>
    <row r="72" spans="1:16" s="39" customFormat="1" ht="15" customHeight="1">
      <c r="C72" s="52"/>
      <c r="F72" s="37" t="s">
        <v>144</v>
      </c>
      <c r="G72" s="121">
        <v>1</v>
      </c>
      <c r="H72" s="46">
        <v>6000</v>
      </c>
      <c r="I72" s="35"/>
      <c r="J72" s="35"/>
      <c r="K72" s="46"/>
      <c r="L72" s="46"/>
      <c r="M72" s="55">
        <f>H72</f>
        <v>6000</v>
      </c>
      <c r="N72" s="28"/>
      <c r="O72" s="55"/>
    </row>
    <row r="73" spans="1:16" s="39" customFormat="1" ht="15" customHeight="1">
      <c r="C73" s="52"/>
      <c r="F73" s="37" t="s">
        <v>152</v>
      </c>
      <c r="G73" s="121">
        <v>1</v>
      </c>
      <c r="H73" s="46">
        <v>1500</v>
      </c>
      <c r="I73" s="35"/>
      <c r="J73" s="35"/>
      <c r="K73" s="46"/>
      <c r="L73" s="46"/>
      <c r="M73" s="55">
        <f>H73</f>
        <v>1500</v>
      </c>
      <c r="N73" s="28"/>
      <c r="O73" s="55"/>
    </row>
    <row r="74" spans="1:16" s="8" customFormat="1" ht="14.25" customHeight="1">
      <c r="A74" s="39"/>
      <c r="B74" s="39"/>
      <c r="C74" s="70"/>
      <c r="D74" s="39"/>
      <c r="E74" s="39"/>
      <c r="F74" s="37" t="s">
        <v>60</v>
      </c>
      <c r="G74" s="121"/>
      <c r="H74" s="45"/>
      <c r="I74" s="35"/>
      <c r="J74" s="35"/>
      <c r="K74" s="46"/>
      <c r="L74" s="46"/>
      <c r="M74" s="55">
        <v>0</v>
      </c>
      <c r="N74" s="28"/>
      <c r="O74" s="55"/>
      <c r="P74" s="39"/>
    </row>
    <row r="75" spans="1:16" ht="15" customHeight="1">
      <c r="A75" s="34"/>
      <c r="B75" s="34"/>
      <c r="C75" s="41" t="s">
        <v>32</v>
      </c>
      <c r="D75" s="34"/>
      <c r="E75" s="34" t="s">
        <v>33</v>
      </c>
      <c r="F75" s="34"/>
      <c r="M75" s="44"/>
      <c r="N75" s="25">
        <f>ROUND(SUM(M76:M89),-2)</f>
        <v>16000</v>
      </c>
      <c r="O75" s="44"/>
      <c r="P75" s="39"/>
    </row>
    <row r="76" spans="1:16" ht="15" customHeight="1">
      <c r="A76" s="34"/>
      <c r="B76" s="34"/>
      <c r="C76" s="75"/>
      <c r="D76" s="34"/>
      <c r="E76" s="34"/>
      <c r="F76" s="34" t="s">
        <v>74</v>
      </c>
      <c r="M76" s="44">
        <f>SUM(L77:L88)</f>
        <v>10980</v>
      </c>
      <c r="O76" s="44"/>
      <c r="P76" s="39"/>
    </row>
    <row r="77" spans="1:16" ht="15" customHeight="1">
      <c r="A77" s="34"/>
      <c r="B77" s="34"/>
      <c r="C77" s="75"/>
      <c r="D77" s="34"/>
      <c r="E77" s="34"/>
      <c r="F77" s="91" t="s">
        <v>75</v>
      </c>
      <c r="G77" s="120">
        <v>500</v>
      </c>
      <c r="H77" s="43">
        <v>1</v>
      </c>
      <c r="L77" s="36">
        <f>G77*H77</f>
        <v>500</v>
      </c>
      <c r="M77" s="44"/>
      <c r="O77" s="44"/>
      <c r="P77" s="39"/>
    </row>
    <row r="78" spans="1:16" ht="15" customHeight="1">
      <c r="A78" s="34"/>
      <c r="B78" s="34"/>
      <c r="C78" s="75"/>
      <c r="D78" s="34"/>
      <c r="E78" s="34"/>
      <c r="F78" s="91" t="s">
        <v>76</v>
      </c>
      <c r="G78" s="120">
        <v>580</v>
      </c>
      <c r="H78" s="43">
        <v>1</v>
      </c>
      <c r="L78" s="36">
        <f t="shared" ref="L78:L89" si="7">G78*H78</f>
        <v>580</v>
      </c>
      <c r="M78" s="44"/>
      <c r="O78" s="44"/>
      <c r="P78" s="39"/>
    </row>
    <row r="79" spans="1:16" ht="15" customHeight="1">
      <c r="A79" s="34"/>
      <c r="B79" s="34"/>
      <c r="C79" s="75"/>
      <c r="D79" s="34"/>
      <c r="E79" s="34"/>
      <c r="F79" s="91" t="s">
        <v>77</v>
      </c>
      <c r="G79" s="120">
        <v>650</v>
      </c>
      <c r="H79" s="43">
        <v>1</v>
      </c>
      <c r="L79" s="36">
        <f t="shared" si="7"/>
        <v>650</v>
      </c>
      <c r="M79" s="44"/>
      <c r="O79" s="44"/>
      <c r="P79" s="39"/>
    </row>
    <row r="80" spans="1:16" ht="15" customHeight="1">
      <c r="A80" s="34"/>
      <c r="B80" s="34"/>
      <c r="C80" s="75"/>
      <c r="D80" s="34"/>
      <c r="E80" s="34"/>
      <c r="F80" s="91" t="s">
        <v>78</v>
      </c>
      <c r="G80" s="120">
        <v>720</v>
      </c>
      <c r="H80" s="43">
        <v>1</v>
      </c>
      <c r="L80" s="36">
        <f t="shared" si="7"/>
        <v>720</v>
      </c>
      <c r="M80" s="44"/>
      <c r="O80" s="44"/>
      <c r="P80" s="39"/>
    </row>
    <row r="81" spans="1:16" ht="15" customHeight="1">
      <c r="A81" s="34"/>
      <c r="B81" s="34"/>
      <c r="C81" s="75"/>
      <c r="D81" s="34"/>
      <c r="E81" s="34"/>
      <c r="F81" s="91" t="s">
        <v>79</v>
      </c>
      <c r="G81" s="120">
        <v>800</v>
      </c>
      <c r="H81" s="43">
        <v>1</v>
      </c>
      <c r="L81" s="36">
        <f t="shared" si="7"/>
        <v>800</v>
      </c>
      <c r="M81" s="44"/>
      <c r="O81" s="44"/>
      <c r="P81" s="39"/>
    </row>
    <row r="82" spans="1:16" ht="15" customHeight="1">
      <c r="A82" s="34"/>
      <c r="B82" s="34"/>
      <c r="C82" s="75"/>
      <c r="D82" s="34"/>
      <c r="E82" s="34"/>
      <c r="F82" s="91" t="s">
        <v>80</v>
      </c>
      <c r="G82" s="120">
        <v>880</v>
      </c>
      <c r="H82" s="43">
        <v>1</v>
      </c>
      <c r="L82" s="36">
        <f t="shared" si="7"/>
        <v>880</v>
      </c>
      <c r="M82" s="44"/>
      <c r="O82" s="44"/>
      <c r="P82" s="39"/>
    </row>
    <row r="83" spans="1:16" ht="15" customHeight="1">
      <c r="A83" s="34"/>
      <c r="B83" s="34"/>
      <c r="C83" s="75"/>
      <c r="D83" s="34"/>
      <c r="E83" s="34"/>
      <c r="F83" s="91" t="s">
        <v>81</v>
      </c>
      <c r="G83" s="120">
        <v>950</v>
      </c>
      <c r="H83" s="43">
        <v>1</v>
      </c>
      <c r="L83" s="36">
        <f t="shared" si="7"/>
        <v>950</v>
      </c>
      <c r="M83" s="44"/>
      <c r="O83" s="44"/>
      <c r="P83" s="39"/>
    </row>
    <row r="84" spans="1:16" ht="15" customHeight="1">
      <c r="A84" s="34"/>
      <c r="B84" s="34"/>
      <c r="C84" s="75"/>
      <c r="D84" s="34"/>
      <c r="E84" s="34"/>
      <c r="F84" s="91" t="s">
        <v>82</v>
      </c>
      <c r="G84" s="120">
        <v>1030</v>
      </c>
      <c r="H84" s="43">
        <v>1</v>
      </c>
      <c r="L84" s="36">
        <f t="shared" si="7"/>
        <v>1030</v>
      </c>
      <c r="M84" s="44"/>
      <c r="O84" s="44"/>
      <c r="P84" s="39"/>
    </row>
    <row r="85" spans="1:16" ht="15" customHeight="1">
      <c r="A85" s="34"/>
      <c r="B85" s="34"/>
      <c r="C85" s="75"/>
      <c r="D85" s="34"/>
      <c r="E85" s="34"/>
      <c r="F85" s="91" t="s">
        <v>83</v>
      </c>
      <c r="G85" s="120">
        <v>1100</v>
      </c>
      <c r="H85" s="43">
        <v>1</v>
      </c>
      <c r="L85" s="36">
        <f t="shared" si="7"/>
        <v>1100</v>
      </c>
      <c r="M85" s="44"/>
      <c r="O85" s="44"/>
      <c r="P85" s="39"/>
    </row>
    <row r="86" spans="1:16" ht="15" customHeight="1">
      <c r="A86" s="34"/>
      <c r="B86" s="34"/>
      <c r="C86" s="75"/>
      <c r="D86" s="34"/>
      <c r="E86" s="34"/>
      <c r="F86" s="91" t="s">
        <v>84</v>
      </c>
      <c r="G86" s="120">
        <v>1180</v>
      </c>
      <c r="H86" s="43">
        <v>1</v>
      </c>
      <c r="L86" s="36">
        <f t="shared" si="7"/>
        <v>1180</v>
      </c>
      <c r="M86" s="44"/>
      <c r="O86" s="44"/>
      <c r="P86" s="39"/>
    </row>
    <row r="87" spans="1:16" ht="15" customHeight="1">
      <c r="A87" s="34"/>
      <c r="B87" s="34"/>
      <c r="C87" s="75"/>
      <c r="D87" s="34"/>
      <c r="E87" s="34"/>
      <c r="F87" s="91" t="s">
        <v>85</v>
      </c>
      <c r="G87" s="120">
        <v>1260</v>
      </c>
      <c r="H87" s="43">
        <v>1</v>
      </c>
      <c r="L87" s="36">
        <f t="shared" si="7"/>
        <v>1260</v>
      </c>
      <c r="M87" s="44"/>
      <c r="O87" s="44"/>
      <c r="P87" s="39"/>
    </row>
    <row r="88" spans="1:16" ht="15" customHeight="1">
      <c r="A88" s="34"/>
      <c r="B88" s="34"/>
      <c r="C88" s="75"/>
      <c r="D88" s="34"/>
      <c r="E88" s="34"/>
      <c r="F88" s="91" t="s">
        <v>86</v>
      </c>
      <c r="G88" s="120">
        <v>1330</v>
      </c>
      <c r="H88" s="43">
        <v>1</v>
      </c>
      <c r="L88" s="36">
        <f t="shared" si="7"/>
        <v>1330</v>
      </c>
      <c r="M88" s="44"/>
      <c r="O88" s="44"/>
      <c r="P88" s="39"/>
    </row>
    <row r="89" spans="1:16" ht="15" customHeight="1">
      <c r="A89" s="34"/>
      <c r="B89" s="34"/>
      <c r="C89" s="75"/>
      <c r="D89" s="34"/>
      <c r="E89" s="34"/>
      <c r="F89" s="34" t="s">
        <v>50</v>
      </c>
      <c r="G89" s="120">
        <v>1</v>
      </c>
      <c r="H89" s="43">
        <v>5000</v>
      </c>
      <c r="L89" s="36">
        <f t="shared" si="7"/>
        <v>5000</v>
      </c>
      <c r="M89" s="44">
        <f>SUM(L89)</f>
        <v>5000</v>
      </c>
      <c r="O89" s="44"/>
      <c r="P89" s="39"/>
    </row>
    <row r="90" spans="1:16" ht="15" customHeight="1">
      <c r="A90" s="34"/>
      <c r="B90" s="34"/>
      <c r="C90" s="41" t="s">
        <v>34</v>
      </c>
      <c r="D90" s="34"/>
      <c r="E90" s="34" t="s">
        <v>35</v>
      </c>
      <c r="F90" s="34"/>
      <c r="M90" s="44"/>
      <c r="N90" s="25">
        <f>ROUND(SUM(M91:M111),-2)</f>
        <v>77000</v>
      </c>
      <c r="O90" s="44"/>
      <c r="P90" s="39"/>
    </row>
    <row r="91" spans="1:16" ht="15" customHeight="1">
      <c r="A91" s="34"/>
      <c r="B91" s="34"/>
      <c r="C91" s="41"/>
      <c r="D91" s="34"/>
      <c r="E91" s="34"/>
      <c r="F91" s="92" t="s">
        <v>142</v>
      </c>
      <c r="G91" s="128"/>
      <c r="H91" s="93"/>
      <c r="I91" s="94"/>
      <c r="J91" s="94"/>
      <c r="K91" s="95"/>
      <c r="M91" s="44">
        <f>SUM(L92)</f>
        <v>5340</v>
      </c>
      <c r="O91" s="44"/>
      <c r="P91" s="39"/>
    </row>
    <row r="92" spans="1:16" s="39" customFormat="1" ht="15" customHeight="1">
      <c r="C92" s="70"/>
      <c r="F92" s="40" t="s">
        <v>143</v>
      </c>
      <c r="G92" s="121">
        <v>1</v>
      </c>
      <c r="H92" s="45">
        <v>445</v>
      </c>
      <c r="I92" s="35"/>
      <c r="J92" s="35">
        <v>12</v>
      </c>
      <c r="K92" s="46"/>
      <c r="L92" s="46">
        <f>G92*J92*H92</f>
        <v>5340</v>
      </c>
      <c r="M92" s="55"/>
      <c r="N92" s="28"/>
      <c r="O92" s="55"/>
    </row>
    <row r="93" spans="1:16" ht="15" customHeight="1">
      <c r="A93" s="34"/>
      <c r="B93" s="34"/>
      <c r="C93" s="41"/>
      <c r="D93" s="34"/>
      <c r="E93" s="34"/>
      <c r="F93" s="92" t="s">
        <v>54</v>
      </c>
      <c r="G93" s="128"/>
      <c r="H93" s="93"/>
      <c r="I93" s="94"/>
      <c r="J93" s="94"/>
      <c r="K93" s="95"/>
      <c r="M93" s="44">
        <f>SUM(L94:L101)</f>
        <v>36300</v>
      </c>
      <c r="O93" s="44"/>
      <c r="P93" s="39"/>
    </row>
    <row r="94" spans="1:16" s="8" customFormat="1" ht="15" customHeight="1">
      <c r="A94" s="96"/>
      <c r="B94" s="96"/>
      <c r="C94" s="97"/>
      <c r="D94" s="96"/>
      <c r="E94" s="96"/>
      <c r="F94" s="98" t="s">
        <v>58</v>
      </c>
      <c r="G94" s="128"/>
      <c r="H94" s="99"/>
      <c r="I94" s="100"/>
      <c r="J94" s="100"/>
      <c r="K94" s="44"/>
      <c r="L94" s="44">
        <f>SUM(K95:K97)</f>
        <v>30720</v>
      </c>
      <c r="M94" s="44"/>
      <c r="N94" s="28"/>
      <c r="O94" s="55"/>
      <c r="P94" s="96"/>
    </row>
    <row r="95" spans="1:16" s="8" customFormat="1" ht="15" customHeight="1">
      <c r="A95" s="96"/>
      <c r="B95" s="96"/>
      <c r="C95" s="97"/>
      <c r="D95" s="96"/>
      <c r="E95" s="96"/>
      <c r="F95" s="101" t="s">
        <v>93</v>
      </c>
      <c r="G95" s="129">
        <v>2</v>
      </c>
      <c r="H95" s="102">
        <v>40</v>
      </c>
      <c r="I95" s="103">
        <v>12</v>
      </c>
      <c r="J95" s="103">
        <v>12</v>
      </c>
      <c r="K95" s="55">
        <f>J95*I95*H95*G95</f>
        <v>11520</v>
      </c>
      <c r="L95" s="46"/>
      <c r="M95" s="55"/>
      <c r="N95" s="28"/>
      <c r="O95" s="55"/>
      <c r="P95" s="96"/>
    </row>
    <row r="96" spans="1:16" s="8" customFormat="1" ht="15" customHeight="1">
      <c r="A96" s="96"/>
      <c r="B96" s="96"/>
      <c r="C96" s="97"/>
      <c r="D96" s="96"/>
      <c r="E96" s="96"/>
      <c r="F96" s="101" t="s">
        <v>94</v>
      </c>
      <c r="G96" s="129">
        <v>2</v>
      </c>
      <c r="H96" s="102">
        <v>40</v>
      </c>
      <c r="I96" s="103">
        <v>10</v>
      </c>
      <c r="J96" s="103">
        <v>12</v>
      </c>
      <c r="K96" s="55">
        <f>J96*I96*H96*G96</f>
        <v>9600</v>
      </c>
      <c r="L96" s="46"/>
      <c r="M96" s="55"/>
      <c r="N96" s="28"/>
      <c r="O96" s="55"/>
      <c r="P96" s="96"/>
    </row>
    <row r="97" spans="1:16" s="8" customFormat="1" ht="15" customHeight="1">
      <c r="A97" s="96"/>
      <c r="B97" s="96"/>
      <c r="C97" s="97"/>
      <c r="D97" s="96"/>
      <c r="E97" s="96"/>
      <c r="F97" s="101" t="s">
        <v>95</v>
      </c>
      <c r="G97" s="129">
        <v>2</v>
      </c>
      <c r="H97" s="102">
        <v>40</v>
      </c>
      <c r="I97" s="103">
        <v>10</v>
      </c>
      <c r="J97" s="103">
        <v>12</v>
      </c>
      <c r="K97" s="55">
        <f>J97*I97*H97*G97</f>
        <v>9600</v>
      </c>
      <c r="L97" s="46"/>
      <c r="M97" s="55"/>
      <c r="N97" s="28"/>
      <c r="O97" s="55"/>
      <c r="P97" s="96"/>
    </row>
    <row r="98" spans="1:16" s="8" customFormat="1" ht="15" customHeight="1">
      <c r="A98" s="96"/>
      <c r="B98" s="96"/>
      <c r="C98" s="97"/>
      <c r="D98" s="96"/>
      <c r="E98" s="96"/>
      <c r="F98" s="98" t="s">
        <v>59</v>
      </c>
      <c r="G98" s="129"/>
      <c r="H98" s="102"/>
      <c r="I98" s="103"/>
      <c r="J98" s="103"/>
      <c r="K98" s="44"/>
      <c r="L98" s="55">
        <f>SUM(K99:K101)</f>
        <v>5580</v>
      </c>
      <c r="M98" s="55"/>
      <c r="N98" s="28"/>
      <c r="O98" s="55"/>
      <c r="P98" s="96"/>
    </row>
    <row r="99" spans="1:16" ht="15" customHeight="1">
      <c r="A99" s="104"/>
      <c r="B99" s="104"/>
      <c r="C99" s="105"/>
      <c r="D99" s="104"/>
      <c r="E99" s="104"/>
      <c r="F99" s="101" t="s">
        <v>61</v>
      </c>
      <c r="G99" s="129">
        <v>16</v>
      </c>
      <c r="H99" s="102">
        <v>15</v>
      </c>
      <c r="I99" s="103">
        <v>1</v>
      </c>
      <c r="J99" s="103">
        <v>12</v>
      </c>
      <c r="K99" s="44">
        <f>J99*I99*H99*G99</f>
        <v>2880</v>
      </c>
      <c r="L99" s="55"/>
      <c r="M99" s="55"/>
      <c r="O99" s="44"/>
      <c r="P99" s="104"/>
    </row>
    <row r="100" spans="1:16" ht="15" customHeight="1">
      <c r="A100" s="104"/>
      <c r="B100" s="104"/>
      <c r="C100" s="105"/>
      <c r="D100" s="104"/>
      <c r="E100" s="104"/>
      <c r="F100" s="101" t="s">
        <v>62</v>
      </c>
      <c r="G100" s="129">
        <v>2</v>
      </c>
      <c r="H100" s="102">
        <v>22.5</v>
      </c>
      <c r="I100" s="103">
        <v>1</v>
      </c>
      <c r="J100" s="103">
        <v>12</v>
      </c>
      <c r="K100" s="44">
        <f>J100*I100*H100*G100</f>
        <v>540</v>
      </c>
      <c r="L100" s="55"/>
      <c r="M100" s="55"/>
      <c r="O100" s="44"/>
      <c r="P100" s="104"/>
    </row>
    <row r="101" spans="1:16" ht="15" customHeight="1">
      <c r="A101" s="104"/>
      <c r="B101" s="104"/>
      <c r="C101" s="105"/>
      <c r="D101" s="104"/>
      <c r="E101" s="104"/>
      <c r="F101" s="101" t="s">
        <v>63</v>
      </c>
      <c r="G101" s="129">
        <v>2</v>
      </c>
      <c r="H101" s="102">
        <v>90</v>
      </c>
      <c r="I101" s="103">
        <v>1</v>
      </c>
      <c r="J101" s="103">
        <v>12</v>
      </c>
      <c r="K101" s="44">
        <f>J101*I101*H101*G101</f>
        <v>2160</v>
      </c>
      <c r="L101" s="55"/>
      <c r="M101" s="55"/>
      <c r="O101" s="44"/>
      <c r="P101" s="104"/>
    </row>
    <row r="102" spans="1:16" s="8" customFormat="1" ht="15" customHeight="1">
      <c r="A102" s="39"/>
      <c r="B102" s="39"/>
      <c r="C102" s="70"/>
      <c r="D102" s="39"/>
      <c r="E102" s="39"/>
      <c r="F102" s="37" t="s">
        <v>169</v>
      </c>
      <c r="G102" s="121"/>
      <c r="H102" s="45"/>
      <c r="I102" s="35"/>
      <c r="J102" s="35"/>
      <c r="K102" s="46"/>
      <c r="L102" s="46"/>
      <c r="M102" s="55">
        <f>SUM(L103:L111)</f>
        <v>35400</v>
      </c>
      <c r="N102" s="28"/>
      <c r="O102" s="55"/>
      <c r="P102" s="39"/>
    </row>
    <row r="103" spans="1:16" s="8" customFormat="1" ht="15" customHeight="1">
      <c r="A103" s="39"/>
      <c r="B103" s="39"/>
      <c r="C103" s="70"/>
      <c r="D103" s="39"/>
      <c r="E103" s="39"/>
      <c r="F103" s="40" t="s">
        <v>97</v>
      </c>
      <c r="G103" s="121">
        <v>1</v>
      </c>
      <c r="H103" s="45">
        <v>2500</v>
      </c>
      <c r="I103" s="35"/>
      <c r="J103" s="35"/>
      <c r="K103" s="46"/>
      <c r="L103" s="46">
        <f>G103*H103</f>
        <v>2500</v>
      </c>
      <c r="M103" s="55"/>
      <c r="N103" s="28"/>
      <c r="O103" s="55"/>
      <c r="P103" s="39"/>
    </row>
    <row r="104" spans="1:16" s="8" customFormat="1" ht="15" customHeight="1">
      <c r="A104" s="39"/>
      <c r="B104" s="39"/>
      <c r="C104" s="70"/>
      <c r="D104" s="39"/>
      <c r="E104" s="39"/>
      <c r="F104" s="40" t="s">
        <v>98</v>
      </c>
      <c r="G104" s="121">
        <v>1</v>
      </c>
      <c r="H104" s="45">
        <v>7200</v>
      </c>
      <c r="I104" s="35"/>
      <c r="J104" s="35"/>
      <c r="K104" s="46"/>
      <c r="L104" s="46">
        <f t="shared" ref="L104:L111" si="8">G104*H104</f>
        <v>7200</v>
      </c>
      <c r="M104" s="55"/>
      <c r="N104" s="28"/>
      <c r="O104" s="55"/>
      <c r="P104" s="39"/>
    </row>
    <row r="105" spans="1:16" s="8" customFormat="1" ht="15" customHeight="1">
      <c r="A105" s="39"/>
      <c r="B105" s="39"/>
      <c r="C105" s="70"/>
      <c r="D105" s="39"/>
      <c r="E105" s="39"/>
      <c r="F105" s="40" t="s">
        <v>99</v>
      </c>
      <c r="G105" s="121">
        <v>1</v>
      </c>
      <c r="H105" s="45">
        <v>5000</v>
      </c>
      <c r="I105" s="35"/>
      <c r="J105" s="35"/>
      <c r="K105" s="46"/>
      <c r="L105" s="46">
        <v>0</v>
      </c>
      <c r="M105" s="55"/>
      <c r="N105" s="28"/>
      <c r="O105" s="55"/>
      <c r="P105" s="39"/>
    </row>
    <row r="106" spans="1:16" s="8" customFormat="1" ht="15" customHeight="1">
      <c r="A106" s="39"/>
      <c r="B106" s="39"/>
      <c r="C106" s="70"/>
      <c r="D106" s="39"/>
      <c r="E106" s="39"/>
      <c r="F106" s="40" t="s">
        <v>100</v>
      </c>
      <c r="G106" s="121">
        <v>1</v>
      </c>
      <c r="H106" s="45">
        <v>2500</v>
      </c>
      <c r="I106" s="35"/>
      <c r="J106" s="35"/>
      <c r="K106" s="46"/>
      <c r="L106" s="46">
        <f t="shared" si="8"/>
        <v>2500</v>
      </c>
      <c r="M106" s="55"/>
      <c r="N106" s="28"/>
      <c r="O106" s="55"/>
      <c r="P106" s="39"/>
    </row>
    <row r="107" spans="1:16" s="8" customFormat="1" ht="15" customHeight="1">
      <c r="A107" s="39"/>
      <c r="B107" s="39"/>
      <c r="C107" s="70"/>
      <c r="D107" s="39"/>
      <c r="E107" s="39"/>
      <c r="F107" s="40" t="s">
        <v>101</v>
      </c>
      <c r="G107" s="121">
        <v>1</v>
      </c>
      <c r="H107" s="45">
        <v>5000</v>
      </c>
      <c r="I107" s="35"/>
      <c r="J107" s="35"/>
      <c r="K107" s="46"/>
      <c r="L107" s="46">
        <v>7000</v>
      </c>
      <c r="M107" s="55"/>
      <c r="N107" s="28"/>
      <c r="O107" s="55"/>
      <c r="P107" s="39"/>
    </row>
    <row r="108" spans="1:16" s="8" customFormat="1" ht="15" customHeight="1">
      <c r="A108" s="39"/>
      <c r="B108" s="39"/>
      <c r="C108" s="70"/>
      <c r="D108" s="39"/>
      <c r="E108" s="39"/>
      <c r="F108" s="40" t="s">
        <v>104</v>
      </c>
      <c r="G108" s="121">
        <v>1</v>
      </c>
      <c r="H108" s="45">
        <v>5500</v>
      </c>
      <c r="I108" s="35"/>
      <c r="J108" s="35"/>
      <c r="K108" s="46"/>
      <c r="L108" s="46">
        <f t="shared" si="8"/>
        <v>5500</v>
      </c>
      <c r="M108" s="55"/>
      <c r="N108" s="28"/>
      <c r="O108" s="55"/>
      <c r="P108" s="39"/>
    </row>
    <row r="109" spans="1:16" s="8" customFormat="1" ht="15" customHeight="1">
      <c r="A109" s="39"/>
      <c r="B109" s="39"/>
      <c r="C109" s="70"/>
      <c r="D109" s="39"/>
      <c r="E109" s="39"/>
      <c r="F109" s="40" t="s">
        <v>102</v>
      </c>
      <c r="G109" s="121">
        <v>1</v>
      </c>
      <c r="H109" s="45">
        <v>5000</v>
      </c>
      <c r="I109" s="35"/>
      <c r="J109" s="35"/>
      <c r="K109" s="46"/>
      <c r="L109" s="46">
        <f t="shared" si="8"/>
        <v>5000</v>
      </c>
      <c r="M109" s="55"/>
      <c r="N109" s="28"/>
      <c r="O109" s="55"/>
      <c r="P109" s="39"/>
    </row>
    <row r="110" spans="1:16" s="8" customFormat="1" ht="15" customHeight="1">
      <c r="A110" s="39"/>
      <c r="B110" s="39"/>
      <c r="C110" s="70"/>
      <c r="D110" s="39"/>
      <c r="E110" s="39"/>
      <c r="F110" s="40" t="s">
        <v>103</v>
      </c>
      <c r="G110" s="121">
        <v>1</v>
      </c>
      <c r="H110" s="45">
        <v>3900</v>
      </c>
      <c r="I110" s="35"/>
      <c r="J110" s="35"/>
      <c r="K110" s="46"/>
      <c r="L110" s="46">
        <f t="shared" si="8"/>
        <v>3900</v>
      </c>
      <c r="M110" s="55"/>
      <c r="N110" s="28"/>
      <c r="O110" s="55"/>
      <c r="P110" s="39"/>
    </row>
    <row r="111" spans="1:16" s="8" customFormat="1" ht="15" customHeight="1">
      <c r="A111" s="39"/>
      <c r="B111" s="39"/>
      <c r="C111" s="70"/>
      <c r="D111" s="39"/>
      <c r="E111" s="39"/>
      <c r="F111" s="40" t="s">
        <v>105</v>
      </c>
      <c r="G111" s="121">
        <v>1</v>
      </c>
      <c r="H111" s="45">
        <v>1800</v>
      </c>
      <c r="I111" s="35"/>
      <c r="J111" s="35"/>
      <c r="K111" s="46"/>
      <c r="L111" s="46">
        <f t="shared" si="8"/>
        <v>1800</v>
      </c>
      <c r="M111" s="55"/>
      <c r="N111" s="28"/>
      <c r="O111" s="55"/>
      <c r="P111" s="39"/>
    </row>
    <row r="112" spans="1:16" ht="15" customHeight="1">
      <c r="A112" s="34"/>
      <c r="B112" s="34"/>
      <c r="C112" s="41" t="s">
        <v>21</v>
      </c>
      <c r="D112" s="34"/>
      <c r="E112" s="34" t="s">
        <v>10</v>
      </c>
      <c r="F112" s="34"/>
      <c r="M112" s="44"/>
      <c r="N112" s="25">
        <f>ROUND(SUM(M113:M140),-2)</f>
        <v>142900</v>
      </c>
      <c r="O112" s="44"/>
      <c r="P112" s="34"/>
    </row>
    <row r="113" spans="1:16" s="8" customFormat="1" ht="15" customHeight="1">
      <c r="A113" s="9"/>
      <c r="B113" s="39"/>
      <c r="C113" s="52"/>
      <c r="D113" s="39"/>
      <c r="E113" s="39"/>
      <c r="F113" s="37" t="s">
        <v>55</v>
      </c>
      <c r="G113" s="121">
        <v>1</v>
      </c>
      <c r="H113" s="45">
        <v>15000</v>
      </c>
      <c r="I113" s="35"/>
      <c r="J113" s="35"/>
      <c r="K113" s="46"/>
      <c r="L113" s="46"/>
      <c r="M113" s="106">
        <f>G113*H113</f>
        <v>15000</v>
      </c>
      <c r="N113" s="28"/>
      <c r="O113" s="55"/>
      <c r="P113" s="39"/>
    </row>
    <row r="114" spans="1:16" ht="15" customHeight="1">
      <c r="A114" s="34"/>
      <c r="B114" s="34"/>
      <c r="C114" s="75"/>
      <c r="D114" s="34"/>
      <c r="E114" s="34"/>
      <c r="F114" s="37" t="s">
        <v>51</v>
      </c>
      <c r="G114" s="121">
        <v>1</v>
      </c>
      <c r="H114" s="45">
        <v>50000</v>
      </c>
      <c r="I114" s="35"/>
      <c r="J114" s="35"/>
      <c r="K114" s="46"/>
      <c r="L114" s="46"/>
      <c r="M114" s="106">
        <f>G114*H114</f>
        <v>50000</v>
      </c>
      <c r="O114" s="44"/>
      <c r="P114" s="34"/>
    </row>
    <row r="115" spans="1:16" ht="15" customHeight="1">
      <c r="A115" s="34"/>
      <c r="B115" s="34"/>
      <c r="C115" s="75"/>
      <c r="D115" s="34"/>
      <c r="E115" s="34"/>
      <c r="F115" s="37" t="s">
        <v>57</v>
      </c>
      <c r="G115" s="121"/>
      <c r="H115" s="45"/>
      <c r="I115" s="35"/>
      <c r="J115" s="35"/>
      <c r="K115" s="46"/>
      <c r="L115" s="46"/>
      <c r="M115" s="106">
        <f>SUM(L116:L119)</f>
        <v>14300</v>
      </c>
      <c r="O115" s="44"/>
      <c r="P115" s="34"/>
    </row>
    <row r="116" spans="1:16" s="8" customFormat="1" ht="15" customHeight="1">
      <c r="A116" s="39"/>
      <c r="B116" s="39"/>
      <c r="C116" s="70"/>
      <c r="D116" s="39"/>
      <c r="E116" s="39"/>
      <c r="F116" s="32" t="s">
        <v>71</v>
      </c>
      <c r="G116" s="121">
        <v>0</v>
      </c>
      <c r="H116" s="45">
        <v>250</v>
      </c>
      <c r="I116" s="35"/>
      <c r="J116" s="35"/>
      <c r="K116" s="46"/>
      <c r="L116" s="46">
        <f>G116*H116</f>
        <v>0</v>
      </c>
      <c r="M116" s="106"/>
      <c r="N116" s="28"/>
      <c r="O116" s="55"/>
      <c r="P116" s="39"/>
    </row>
    <row r="117" spans="1:16" s="8" customFormat="1" ht="15" customHeight="1">
      <c r="A117" s="39"/>
      <c r="B117" s="39"/>
      <c r="C117" s="70"/>
      <c r="D117" s="39"/>
      <c r="E117" s="39"/>
      <c r="F117" s="32" t="s">
        <v>72</v>
      </c>
      <c r="G117" s="121">
        <v>220</v>
      </c>
      <c r="H117" s="45">
        <v>65</v>
      </c>
      <c r="I117" s="35"/>
      <c r="J117" s="35"/>
      <c r="K117" s="46"/>
      <c r="L117" s="46">
        <f>G117*H117</f>
        <v>14300</v>
      </c>
      <c r="M117" s="106"/>
      <c r="N117" s="28"/>
      <c r="O117" s="55"/>
      <c r="P117" s="39"/>
    </row>
    <row r="118" spans="1:16" s="8" customFormat="1" ht="15" customHeight="1">
      <c r="A118" s="39"/>
      <c r="B118" s="39"/>
      <c r="C118" s="70"/>
      <c r="D118" s="39"/>
      <c r="E118" s="39"/>
      <c r="F118" s="32" t="s">
        <v>73</v>
      </c>
      <c r="G118" s="121">
        <v>0</v>
      </c>
      <c r="H118" s="45">
        <v>25</v>
      </c>
      <c r="I118" s="35"/>
      <c r="J118" s="35"/>
      <c r="K118" s="46"/>
      <c r="L118" s="46">
        <f>G118*H118</f>
        <v>0</v>
      </c>
      <c r="M118" s="106"/>
      <c r="N118" s="28"/>
      <c r="O118" s="55"/>
      <c r="P118" s="39"/>
    </row>
    <row r="119" spans="1:16" s="8" customFormat="1" ht="15" customHeight="1">
      <c r="A119" s="39"/>
      <c r="B119" s="39"/>
      <c r="C119" s="70"/>
      <c r="D119" s="39"/>
      <c r="E119" s="39"/>
      <c r="F119" s="32" t="s">
        <v>92</v>
      </c>
      <c r="G119" s="121">
        <v>1</v>
      </c>
      <c r="H119" s="45">
        <v>0</v>
      </c>
      <c r="I119" s="35"/>
      <c r="J119" s="35"/>
      <c r="K119" s="46"/>
      <c r="L119" s="46">
        <f>G119*H119</f>
        <v>0</v>
      </c>
      <c r="M119" s="106"/>
      <c r="N119" s="28"/>
      <c r="O119" s="55"/>
      <c r="P119" s="39"/>
    </row>
    <row r="120" spans="1:16" ht="15" customHeight="1">
      <c r="A120" s="34"/>
      <c r="B120" s="34"/>
      <c r="C120" s="75"/>
      <c r="D120" s="34"/>
      <c r="E120" s="34"/>
      <c r="F120" s="37" t="s">
        <v>87</v>
      </c>
      <c r="G120" s="121"/>
      <c r="H120" s="45"/>
      <c r="I120" s="35"/>
      <c r="J120" s="35"/>
      <c r="K120" s="46"/>
      <c r="L120" s="46"/>
      <c r="M120" s="55">
        <f>SUM(L121:L123)</f>
        <v>2750</v>
      </c>
      <c r="O120" s="44"/>
      <c r="P120" s="34"/>
    </row>
    <row r="121" spans="1:16" s="8" customFormat="1" ht="15" customHeight="1">
      <c r="A121" s="96"/>
      <c r="B121" s="96"/>
      <c r="C121" s="97"/>
      <c r="D121" s="96"/>
      <c r="E121" s="96"/>
      <c r="F121" s="38" t="s">
        <v>88</v>
      </c>
      <c r="G121" s="123">
        <v>1</v>
      </c>
      <c r="H121" s="45">
        <v>1000</v>
      </c>
      <c r="I121" s="107"/>
      <c r="J121" s="107"/>
      <c r="K121" s="46"/>
      <c r="L121" s="46">
        <f>G121*H121</f>
        <v>1000</v>
      </c>
      <c r="M121" s="55"/>
      <c r="N121" s="28"/>
      <c r="O121" s="55"/>
      <c r="P121" s="96"/>
    </row>
    <row r="122" spans="1:16" s="8" customFormat="1" ht="15" customHeight="1">
      <c r="A122" s="96"/>
      <c r="B122" s="96"/>
      <c r="C122" s="97"/>
      <c r="D122" s="96"/>
      <c r="E122" s="96"/>
      <c r="F122" s="38" t="s">
        <v>89</v>
      </c>
      <c r="G122" s="123">
        <v>1</v>
      </c>
      <c r="H122" s="45">
        <v>250</v>
      </c>
      <c r="I122" s="107"/>
      <c r="J122" s="107"/>
      <c r="K122" s="46"/>
      <c r="L122" s="46">
        <f>G122*H122</f>
        <v>250</v>
      </c>
      <c r="M122" s="55"/>
      <c r="N122" s="28"/>
      <c r="O122" s="55"/>
      <c r="P122" s="96"/>
    </row>
    <row r="123" spans="1:16" s="8" customFormat="1" ht="15" customHeight="1">
      <c r="A123" s="96"/>
      <c r="B123" s="96"/>
      <c r="C123" s="97"/>
      <c r="D123" s="96"/>
      <c r="E123" s="96"/>
      <c r="F123" s="38" t="s">
        <v>90</v>
      </c>
      <c r="G123" s="121">
        <v>2</v>
      </c>
      <c r="H123" s="45">
        <v>750</v>
      </c>
      <c r="I123" s="107"/>
      <c r="J123" s="107"/>
      <c r="K123" s="46"/>
      <c r="L123" s="46">
        <f>G123*H123</f>
        <v>1500</v>
      </c>
      <c r="M123" s="55"/>
      <c r="N123" s="28"/>
      <c r="O123" s="55"/>
      <c r="P123" s="96"/>
    </row>
    <row r="124" spans="1:16" ht="15" customHeight="1">
      <c r="A124" s="34"/>
      <c r="B124" s="34"/>
      <c r="C124" s="75"/>
      <c r="D124" s="34"/>
      <c r="E124" s="34"/>
      <c r="F124" s="37" t="s">
        <v>56</v>
      </c>
      <c r="G124" s="121"/>
      <c r="H124" s="45"/>
      <c r="I124" s="35"/>
      <c r="J124" s="35"/>
      <c r="K124" s="46"/>
      <c r="L124" s="46"/>
      <c r="M124" s="106">
        <f>SUM(L125:L127)</f>
        <v>8700</v>
      </c>
      <c r="O124" s="44"/>
      <c r="P124" s="34"/>
    </row>
    <row r="125" spans="1:16" ht="15" customHeight="1">
      <c r="A125" s="34"/>
      <c r="B125" s="34"/>
      <c r="C125" s="75"/>
      <c r="D125" s="34"/>
      <c r="E125" s="34"/>
      <c r="F125" s="32" t="s">
        <v>91</v>
      </c>
      <c r="G125" s="121">
        <v>6</v>
      </c>
      <c r="H125" s="45">
        <v>400</v>
      </c>
      <c r="I125" s="35"/>
      <c r="J125" s="35"/>
      <c r="K125" s="46"/>
      <c r="L125" s="46">
        <f>G125*H125</f>
        <v>2400</v>
      </c>
      <c r="M125" s="106"/>
      <c r="O125" s="44"/>
      <c r="P125" s="34"/>
    </row>
    <row r="126" spans="1:16" ht="15" customHeight="1">
      <c r="A126" s="34"/>
      <c r="B126" s="34"/>
      <c r="C126" s="75"/>
      <c r="D126" s="34"/>
      <c r="E126" s="34"/>
      <c r="F126" s="32" t="s">
        <v>195</v>
      </c>
      <c r="G126" s="121">
        <v>4</v>
      </c>
      <c r="H126" s="45">
        <v>1100</v>
      </c>
      <c r="I126" s="35"/>
      <c r="J126" s="35"/>
      <c r="K126" s="46"/>
      <c r="L126" s="46">
        <f>G126*H126</f>
        <v>4400</v>
      </c>
      <c r="M126" s="106"/>
      <c r="O126" s="44"/>
      <c r="P126" s="34"/>
    </row>
    <row r="127" spans="1:16" ht="15" customHeight="1">
      <c r="A127" s="34"/>
      <c r="B127" s="34"/>
      <c r="C127" s="75"/>
      <c r="D127" s="34"/>
      <c r="E127" s="34"/>
      <c r="F127" s="32" t="s">
        <v>194</v>
      </c>
      <c r="G127" s="121">
        <v>4</v>
      </c>
      <c r="H127" s="45">
        <v>475</v>
      </c>
      <c r="I127" s="35"/>
      <c r="J127" s="35"/>
      <c r="K127" s="46"/>
      <c r="L127" s="46">
        <f>G127*H127</f>
        <v>1900</v>
      </c>
      <c r="M127" s="106"/>
      <c r="O127" s="44"/>
      <c r="P127" s="34"/>
    </row>
    <row r="128" spans="1:16" s="8" customFormat="1" ht="15" customHeight="1">
      <c r="A128" s="39"/>
      <c r="B128" s="39"/>
      <c r="C128" s="52"/>
      <c r="D128" s="39"/>
      <c r="E128" s="39"/>
      <c r="F128" s="37" t="s">
        <v>210</v>
      </c>
      <c r="G128" s="121">
        <v>0</v>
      </c>
      <c r="H128" s="111">
        <v>200000</v>
      </c>
      <c r="I128" s="53">
        <v>1</v>
      </c>
      <c r="J128" s="53">
        <v>1</v>
      </c>
      <c r="K128" s="55"/>
      <c r="L128" s="55"/>
      <c r="M128" s="55">
        <f>G128*H128*I128*J128</f>
        <v>0</v>
      </c>
      <c r="N128" s="28"/>
      <c r="O128" s="55"/>
    </row>
    <row r="129" spans="1:16" ht="15" customHeight="1">
      <c r="A129" s="34"/>
      <c r="B129" s="34"/>
      <c r="C129" s="75"/>
      <c r="D129" s="34"/>
      <c r="E129" s="34"/>
      <c r="F129" s="37" t="s">
        <v>216</v>
      </c>
      <c r="G129" s="121"/>
      <c r="H129" s="45"/>
      <c r="I129" s="35"/>
      <c r="J129" s="35"/>
      <c r="K129" s="46"/>
      <c r="L129" s="46"/>
      <c r="M129" s="55">
        <f>SUM(L130:L131)</f>
        <v>40800</v>
      </c>
      <c r="O129" s="44"/>
      <c r="P129" s="34"/>
    </row>
    <row r="130" spans="1:16" s="8" customFormat="1" ht="15" customHeight="1">
      <c r="A130" s="96"/>
      <c r="B130" s="96"/>
      <c r="C130" s="97"/>
      <c r="D130" s="96"/>
      <c r="E130" s="96"/>
      <c r="F130" s="38" t="s">
        <v>115</v>
      </c>
      <c r="G130" s="123">
        <v>24</v>
      </c>
      <c r="H130" s="45">
        <v>900</v>
      </c>
      <c r="I130" s="107"/>
      <c r="J130" s="107"/>
      <c r="K130" s="46"/>
      <c r="L130" s="46">
        <f t="shared" ref="L130:L131" si="9">G130*H130</f>
        <v>21600</v>
      </c>
      <c r="M130" s="55"/>
      <c r="N130" s="28"/>
      <c r="O130" s="55"/>
      <c r="P130" s="96"/>
    </row>
    <row r="131" spans="1:16" s="8" customFormat="1" ht="15" customHeight="1">
      <c r="A131" s="96"/>
      <c r="B131" s="96"/>
      <c r="C131" s="97"/>
      <c r="D131" s="96"/>
      <c r="E131" s="96"/>
      <c r="F131" s="38" t="s">
        <v>114</v>
      </c>
      <c r="G131" s="123">
        <v>48</v>
      </c>
      <c r="H131" s="45">
        <v>400</v>
      </c>
      <c r="I131" s="107"/>
      <c r="J131" s="107"/>
      <c r="K131" s="46"/>
      <c r="L131" s="46">
        <f t="shared" si="9"/>
        <v>19200</v>
      </c>
      <c r="M131" s="55"/>
      <c r="N131" s="28"/>
      <c r="O131" s="55"/>
      <c r="P131" s="96"/>
    </row>
    <row r="132" spans="1:16" ht="15" customHeight="1">
      <c r="A132" s="104"/>
      <c r="B132" s="104"/>
      <c r="C132" s="105"/>
      <c r="D132" s="104"/>
      <c r="E132" s="104"/>
      <c r="F132" s="112" t="s">
        <v>207</v>
      </c>
      <c r="G132" s="123"/>
      <c r="H132" s="113"/>
      <c r="I132" s="107"/>
      <c r="J132" s="107"/>
      <c r="K132" s="46"/>
      <c r="L132" s="46"/>
      <c r="M132" s="55">
        <f>SUM(L133+L139)</f>
        <v>10800</v>
      </c>
      <c r="O132" s="44"/>
      <c r="P132" s="104"/>
    </row>
    <row r="133" spans="1:16" ht="15" customHeight="1">
      <c r="A133" s="104"/>
      <c r="B133" s="104"/>
      <c r="C133" s="105"/>
      <c r="D133" s="104"/>
      <c r="E133" s="104"/>
      <c r="F133" s="38" t="s">
        <v>113</v>
      </c>
      <c r="G133" s="123"/>
      <c r="H133" s="113"/>
      <c r="I133" s="107"/>
      <c r="J133" s="107"/>
      <c r="K133" s="46"/>
      <c r="L133" s="46">
        <f>SUM(L134:L138)</f>
        <v>7800</v>
      </c>
      <c r="M133" s="55"/>
      <c r="O133" s="44"/>
      <c r="P133" s="104"/>
    </row>
    <row r="134" spans="1:16" ht="15" customHeight="1">
      <c r="A134" s="104"/>
      <c r="B134" s="104"/>
      <c r="C134" s="105"/>
      <c r="D134" s="104"/>
      <c r="E134" s="104"/>
      <c r="F134" s="68" t="s">
        <v>180</v>
      </c>
      <c r="G134" s="123">
        <v>0</v>
      </c>
      <c r="H134" s="113">
        <v>2900</v>
      </c>
      <c r="I134" s="107"/>
      <c r="J134" s="107"/>
      <c r="K134" s="46"/>
      <c r="L134" s="46">
        <f t="shared" ref="L134:L138" si="10">G134*H134</f>
        <v>0</v>
      </c>
      <c r="M134" s="55"/>
      <c r="O134" s="44"/>
      <c r="P134" s="104"/>
    </row>
    <row r="135" spans="1:16" ht="15" customHeight="1">
      <c r="A135" s="104"/>
      <c r="B135" s="104"/>
      <c r="C135" s="105"/>
      <c r="D135" s="104"/>
      <c r="E135" s="104"/>
      <c r="F135" s="68" t="s">
        <v>185</v>
      </c>
      <c r="G135" s="123">
        <v>0</v>
      </c>
      <c r="H135" s="113">
        <v>865</v>
      </c>
      <c r="I135" s="107"/>
      <c r="J135" s="107"/>
      <c r="K135" s="46"/>
      <c r="L135" s="46">
        <f t="shared" si="10"/>
        <v>0</v>
      </c>
      <c r="M135" s="55"/>
      <c r="O135" s="44"/>
      <c r="P135" s="104"/>
    </row>
    <row r="136" spans="1:16" ht="15" customHeight="1">
      <c r="A136" s="104"/>
      <c r="B136" s="104"/>
      <c r="C136" s="105"/>
      <c r="D136" s="104"/>
      <c r="E136" s="104"/>
      <c r="F136" s="68" t="s">
        <v>178</v>
      </c>
      <c r="G136" s="123">
        <v>0</v>
      </c>
      <c r="H136" s="113">
        <v>1000</v>
      </c>
      <c r="I136" s="107"/>
      <c r="J136" s="107"/>
      <c r="K136" s="46"/>
      <c r="L136" s="46">
        <f t="shared" si="10"/>
        <v>0</v>
      </c>
      <c r="M136" s="55"/>
      <c r="O136" s="44"/>
      <c r="P136" s="104"/>
    </row>
    <row r="137" spans="1:16" ht="15" customHeight="1">
      <c r="A137" s="104"/>
      <c r="B137" s="104"/>
      <c r="C137" s="105"/>
      <c r="D137" s="104"/>
      <c r="E137" s="104"/>
      <c r="F137" s="68" t="s">
        <v>183</v>
      </c>
      <c r="G137" s="123">
        <v>6</v>
      </c>
      <c r="H137" s="113">
        <v>800</v>
      </c>
      <c r="I137" s="107"/>
      <c r="J137" s="107"/>
      <c r="K137" s="46"/>
      <c r="L137" s="46">
        <f t="shared" si="10"/>
        <v>4800</v>
      </c>
      <c r="M137" s="55"/>
      <c r="O137" s="44"/>
      <c r="P137" s="104"/>
    </row>
    <row r="138" spans="1:16" ht="15" customHeight="1">
      <c r="A138" s="104"/>
      <c r="B138" s="104"/>
      <c r="C138" s="105"/>
      <c r="D138" s="104"/>
      <c r="E138" s="104"/>
      <c r="F138" s="68" t="s">
        <v>184</v>
      </c>
      <c r="G138" s="123">
        <v>6</v>
      </c>
      <c r="H138" s="113">
        <v>500</v>
      </c>
      <c r="I138" s="107"/>
      <c r="J138" s="107"/>
      <c r="K138" s="46"/>
      <c r="L138" s="46">
        <f t="shared" si="10"/>
        <v>3000</v>
      </c>
      <c r="M138" s="55"/>
      <c r="O138" s="44"/>
      <c r="P138" s="104"/>
    </row>
    <row r="139" spans="1:16" ht="15" customHeight="1">
      <c r="A139" s="104"/>
      <c r="B139" s="104"/>
      <c r="C139" s="105"/>
      <c r="D139" s="104"/>
      <c r="E139" s="104"/>
      <c r="F139" s="38" t="s">
        <v>128</v>
      </c>
      <c r="G139" s="121">
        <v>100</v>
      </c>
      <c r="H139" s="45">
        <v>30</v>
      </c>
      <c r="I139" s="107"/>
      <c r="J139" s="107"/>
      <c r="K139" s="46"/>
      <c r="L139" s="46">
        <f>G139*H139</f>
        <v>3000</v>
      </c>
      <c r="M139" s="55"/>
      <c r="O139" s="44"/>
      <c r="P139" s="104"/>
    </row>
    <row r="140" spans="1:16" s="31" customFormat="1" ht="15" customHeight="1">
      <c r="A140" s="85"/>
      <c r="B140" s="85"/>
      <c r="C140" s="108"/>
      <c r="D140" s="85"/>
      <c r="E140" s="85"/>
      <c r="F140" s="87" t="s">
        <v>96</v>
      </c>
      <c r="G140" s="126">
        <v>1</v>
      </c>
      <c r="H140" s="109">
        <v>500</v>
      </c>
      <c r="I140" s="89"/>
      <c r="J140" s="89"/>
      <c r="K140" s="88"/>
      <c r="L140" s="88"/>
      <c r="M140" s="110">
        <f>G140*H140</f>
        <v>500</v>
      </c>
      <c r="N140" s="30"/>
      <c r="O140" s="90"/>
      <c r="P140" s="85"/>
    </row>
    <row r="141" spans="1:16" ht="15" customHeight="1">
      <c r="A141" s="34"/>
      <c r="B141" s="34"/>
      <c r="C141" s="41" t="s">
        <v>36</v>
      </c>
      <c r="D141" s="34"/>
      <c r="E141" s="34" t="s">
        <v>37</v>
      </c>
      <c r="F141" s="34"/>
      <c r="M141" s="44"/>
      <c r="N141" s="25">
        <v>8000</v>
      </c>
      <c r="O141" s="44"/>
      <c r="P141" s="34"/>
    </row>
    <row r="142" spans="1:16" ht="15" customHeight="1">
      <c r="A142" s="34"/>
      <c r="B142" s="34"/>
      <c r="C142" s="41" t="s">
        <v>38</v>
      </c>
      <c r="D142" s="34"/>
      <c r="E142" s="34" t="s">
        <v>39</v>
      </c>
      <c r="F142" s="71" t="s">
        <v>161</v>
      </c>
      <c r="G142" s="121"/>
      <c r="H142" s="45"/>
      <c r="I142" s="35"/>
      <c r="J142" s="35"/>
      <c r="K142" s="46"/>
      <c r="L142" s="46"/>
      <c r="M142" s="44"/>
      <c r="N142" s="27">
        <v>16766</v>
      </c>
      <c r="P142" s="34"/>
    </row>
    <row r="143" spans="1:16" ht="15" customHeight="1">
      <c r="A143" s="34"/>
      <c r="B143" s="34"/>
      <c r="C143" s="41" t="s">
        <v>40</v>
      </c>
      <c r="D143" s="34"/>
      <c r="E143" s="34" t="s">
        <v>41</v>
      </c>
      <c r="F143" s="34"/>
      <c r="M143" s="44"/>
      <c r="N143" s="25">
        <f>ROUND(SUM(M144:M146),-2)</f>
        <v>450000</v>
      </c>
      <c r="O143" s="44"/>
      <c r="P143" s="34"/>
    </row>
    <row r="144" spans="1:16" s="8" customFormat="1" ht="15" customHeight="1">
      <c r="A144" s="39"/>
      <c r="B144" s="39"/>
      <c r="C144" s="52"/>
      <c r="D144" s="39"/>
      <c r="E144" s="39"/>
      <c r="F144" s="37" t="s">
        <v>129</v>
      </c>
      <c r="G144" s="121">
        <v>1</v>
      </c>
      <c r="H144" s="111">
        <v>100000</v>
      </c>
      <c r="I144" s="53">
        <v>1</v>
      </c>
      <c r="J144" s="53">
        <v>1</v>
      </c>
      <c r="K144" s="55"/>
      <c r="L144" s="55"/>
      <c r="M144" s="55">
        <f>G144*H144*I144*J144</f>
        <v>100000</v>
      </c>
      <c r="N144" s="28"/>
      <c r="O144" s="55"/>
    </row>
    <row r="145" spans="1:16" s="8" customFormat="1" ht="15" customHeight="1">
      <c r="A145" s="39"/>
      <c r="B145" s="39"/>
      <c r="C145" s="52"/>
      <c r="D145" s="39"/>
      <c r="E145" s="39"/>
      <c r="F145" s="37" t="s">
        <v>126</v>
      </c>
      <c r="G145" s="121">
        <v>1</v>
      </c>
      <c r="H145" s="111">
        <v>50000</v>
      </c>
      <c r="I145" s="53">
        <v>1</v>
      </c>
      <c r="J145" s="53">
        <v>1</v>
      </c>
      <c r="K145" s="55"/>
      <c r="L145" s="55"/>
      <c r="M145" s="55">
        <f>G145*H145*I145*J145</f>
        <v>50000</v>
      </c>
      <c r="N145" s="28"/>
      <c r="O145" s="55"/>
    </row>
    <row r="146" spans="1:16" s="8" customFormat="1" ht="15" customHeight="1">
      <c r="A146" s="39"/>
      <c r="B146" s="39"/>
      <c r="C146" s="70"/>
      <c r="D146" s="39"/>
      <c r="E146" s="39"/>
      <c r="F146" s="37" t="s">
        <v>52</v>
      </c>
      <c r="G146" s="121">
        <v>1</v>
      </c>
      <c r="H146" s="45">
        <v>300000</v>
      </c>
      <c r="I146" s="35"/>
      <c r="J146" s="35"/>
      <c r="K146" s="46"/>
      <c r="L146" s="46"/>
      <c r="M146" s="55">
        <f>G146*H146</f>
        <v>300000</v>
      </c>
      <c r="N146" s="28"/>
      <c r="O146" s="55"/>
      <c r="P146" s="39"/>
    </row>
    <row r="147" spans="1:16" ht="14.25" customHeight="1">
      <c r="A147" s="34"/>
      <c r="B147" s="34"/>
      <c r="C147" s="41" t="s">
        <v>22</v>
      </c>
      <c r="D147" s="34"/>
      <c r="E147" s="34" t="s">
        <v>23</v>
      </c>
      <c r="F147" s="34"/>
      <c r="M147" s="55"/>
      <c r="N147" s="25">
        <f>SUM(M148:M180)</f>
        <v>630650</v>
      </c>
      <c r="O147" s="44"/>
      <c r="P147" s="34"/>
    </row>
    <row r="148" spans="1:16" s="31" customFormat="1" ht="14.25" customHeight="1">
      <c r="A148" s="85"/>
      <c r="B148" s="85"/>
      <c r="C148" s="86"/>
      <c r="D148" s="85"/>
      <c r="E148" s="85"/>
      <c r="F148" s="85" t="s">
        <v>200</v>
      </c>
      <c r="G148" s="126">
        <v>1</v>
      </c>
      <c r="H148" s="109">
        <v>8000</v>
      </c>
      <c r="I148" s="89"/>
      <c r="J148" s="89"/>
      <c r="K148" s="88"/>
      <c r="L148" s="88"/>
      <c r="M148" s="90">
        <f t="shared" ref="M148" si="11">G148*H148</f>
        <v>8000</v>
      </c>
      <c r="N148" s="30"/>
      <c r="O148" s="90"/>
      <c r="P148" s="85"/>
    </row>
    <row r="149" spans="1:16" ht="14.25" customHeight="1">
      <c r="A149" s="34"/>
      <c r="B149" s="34"/>
      <c r="C149" s="41"/>
      <c r="D149" s="34"/>
      <c r="E149" s="34"/>
      <c r="F149" s="34" t="s">
        <v>145</v>
      </c>
      <c r="G149" s="120">
        <v>3</v>
      </c>
      <c r="H149" s="43">
        <v>6800</v>
      </c>
      <c r="M149" s="55">
        <f t="shared" ref="M149" si="12">G149*H149</f>
        <v>20400</v>
      </c>
      <c r="O149" s="44"/>
      <c r="P149" s="34"/>
    </row>
    <row r="150" spans="1:16" s="8" customFormat="1" ht="15" customHeight="1">
      <c r="A150" s="39"/>
      <c r="B150" s="39"/>
      <c r="C150" s="52"/>
      <c r="D150" s="39"/>
      <c r="E150" s="39"/>
      <c r="F150" s="67" t="s">
        <v>211</v>
      </c>
      <c r="G150" s="121"/>
      <c r="H150" s="111"/>
      <c r="I150" s="53"/>
      <c r="J150" s="53"/>
      <c r="K150" s="55"/>
      <c r="L150" s="55"/>
      <c r="M150" s="55">
        <f>SUM(L151:L153)</f>
        <v>45000</v>
      </c>
      <c r="N150" s="28"/>
      <c r="O150" s="55"/>
    </row>
    <row r="151" spans="1:16" s="8" customFormat="1" ht="15" customHeight="1">
      <c r="A151" s="39"/>
      <c r="B151" s="39"/>
      <c r="C151" s="52"/>
      <c r="D151" s="39"/>
      <c r="E151" s="39"/>
      <c r="F151" s="32" t="s">
        <v>212</v>
      </c>
      <c r="G151" s="121">
        <v>3</v>
      </c>
      <c r="H151" s="111">
        <v>15000</v>
      </c>
      <c r="I151" s="53">
        <v>1</v>
      </c>
      <c r="J151" s="53">
        <v>1</v>
      </c>
      <c r="K151" s="55"/>
      <c r="L151" s="55">
        <f>G151*H151*I151*J151</f>
        <v>45000</v>
      </c>
      <c r="M151" s="55"/>
      <c r="N151" s="28"/>
      <c r="O151" s="55"/>
    </row>
    <row r="152" spans="1:16" s="8" customFormat="1" ht="15" customHeight="1">
      <c r="A152" s="39"/>
      <c r="B152" s="39"/>
      <c r="C152" s="52"/>
      <c r="D152" s="39"/>
      <c r="E152" s="39"/>
      <c r="F152" s="32" t="s">
        <v>213</v>
      </c>
      <c r="G152" s="121">
        <v>0</v>
      </c>
      <c r="H152" s="111">
        <v>30000</v>
      </c>
      <c r="I152" s="53">
        <v>1</v>
      </c>
      <c r="J152" s="53">
        <v>1</v>
      </c>
      <c r="K152" s="55"/>
      <c r="L152" s="55">
        <f t="shared" ref="L152:L153" si="13">G152*H152*I152*J152</f>
        <v>0</v>
      </c>
      <c r="M152" s="55"/>
      <c r="N152" s="28"/>
      <c r="O152" s="55"/>
    </row>
    <row r="153" spans="1:16" s="8" customFormat="1" ht="15" customHeight="1">
      <c r="A153" s="39"/>
      <c r="B153" s="39"/>
      <c r="C153" s="52"/>
      <c r="D153" s="39"/>
      <c r="E153" s="39"/>
      <c r="F153" s="32" t="s">
        <v>214</v>
      </c>
      <c r="G153" s="121">
        <v>0</v>
      </c>
      <c r="H153" s="111">
        <v>45000</v>
      </c>
      <c r="I153" s="53">
        <v>1</v>
      </c>
      <c r="J153" s="53">
        <v>1</v>
      </c>
      <c r="K153" s="55"/>
      <c r="L153" s="55">
        <f t="shared" si="13"/>
        <v>0</v>
      </c>
      <c r="M153" s="55"/>
      <c r="N153" s="28"/>
      <c r="O153" s="55"/>
    </row>
    <row r="154" spans="1:16" ht="14.25" customHeight="1">
      <c r="A154" s="34"/>
      <c r="B154" s="34"/>
      <c r="C154" s="75"/>
      <c r="D154" s="34"/>
      <c r="E154" s="34"/>
      <c r="F154" s="67" t="s">
        <v>112</v>
      </c>
      <c r="G154" s="121"/>
      <c r="H154" s="45"/>
      <c r="I154" s="35"/>
      <c r="J154" s="35"/>
      <c r="K154" s="46"/>
      <c r="L154" s="46"/>
      <c r="M154" s="55">
        <f>SUM(L155:L161)</f>
        <v>23850</v>
      </c>
      <c r="O154" s="44"/>
      <c r="P154" s="34"/>
    </row>
    <row r="155" spans="1:16" ht="15" customHeight="1">
      <c r="A155" s="34"/>
      <c r="B155" s="34"/>
      <c r="C155" s="75"/>
      <c r="D155" s="34"/>
      <c r="E155" s="34"/>
      <c r="F155" s="32" t="s">
        <v>201</v>
      </c>
      <c r="G155" s="121">
        <v>2</v>
      </c>
      <c r="H155" s="45">
        <v>1200</v>
      </c>
      <c r="I155" s="35"/>
      <c r="J155" s="35"/>
      <c r="K155" s="46"/>
      <c r="L155" s="46">
        <f t="shared" ref="L155:L159" si="14">G155*H155</f>
        <v>2400</v>
      </c>
      <c r="M155" s="55"/>
      <c r="O155" s="44"/>
      <c r="P155" s="34"/>
    </row>
    <row r="156" spans="1:16" ht="15" customHeight="1">
      <c r="A156" s="34"/>
      <c r="B156" s="34"/>
      <c r="C156" s="75"/>
      <c r="D156" s="34"/>
      <c r="E156" s="34"/>
      <c r="F156" s="32" t="s">
        <v>202</v>
      </c>
      <c r="G156" s="121">
        <v>1</v>
      </c>
      <c r="H156" s="45">
        <v>3000</v>
      </c>
      <c r="I156" s="35"/>
      <c r="J156" s="35"/>
      <c r="K156" s="46"/>
      <c r="L156" s="46">
        <f t="shared" ref="L156" si="15">G156*H156</f>
        <v>3000</v>
      </c>
      <c r="M156" s="55"/>
      <c r="O156" s="44"/>
      <c r="P156" s="34"/>
    </row>
    <row r="157" spans="1:16" ht="15" customHeight="1">
      <c r="A157" s="34"/>
      <c r="B157" s="34"/>
      <c r="C157" s="75"/>
      <c r="D157" s="34"/>
      <c r="E157" s="34"/>
      <c r="F157" s="32" t="s">
        <v>189</v>
      </c>
      <c r="G157" s="121">
        <v>1</v>
      </c>
      <c r="H157" s="45">
        <v>4000</v>
      </c>
      <c r="I157" s="35"/>
      <c r="J157" s="35"/>
      <c r="K157" s="46"/>
      <c r="L157" s="46">
        <f t="shared" si="14"/>
        <v>4000</v>
      </c>
      <c r="M157" s="55"/>
      <c r="O157" s="44"/>
      <c r="P157" s="34"/>
    </row>
    <row r="158" spans="1:16" ht="15" customHeight="1">
      <c r="A158" s="34"/>
      <c r="B158" s="34"/>
      <c r="C158" s="75"/>
      <c r="D158" s="34"/>
      <c r="E158" s="34"/>
      <c r="F158" s="32" t="s">
        <v>188</v>
      </c>
      <c r="G158" s="121">
        <v>1</v>
      </c>
      <c r="H158" s="45">
        <v>10500</v>
      </c>
      <c r="I158" s="35"/>
      <c r="J158" s="35"/>
      <c r="K158" s="46"/>
      <c r="L158" s="46">
        <f t="shared" si="14"/>
        <v>10500</v>
      </c>
      <c r="M158" s="55"/>
      <c r="O158" s="44"/>
      <c r="P158" s="34"/>
    </row>
    <row r="159" spans="1:16" ht="15" customHeight="1">
      <c r="A159" s="34"/>
      <c r="B159" s="34"/>
      <c r="C159" s="75"/>
      <c r="D159" s="34"/>
      <c r="E159" s="34"/>
      <c r="F159" s="32" t="s">
        <v>190</v>
      </c>
      <c r="G159" s="121">
        <v>1</v>
      </c>
      <c r="H159" s="45">
        <v>1300</v>
      </c>
      <c r="I159" s="35"/>
      <c r="J159" s="35"/>
      <c r="K159" s="46"/>
      <c r="L159" s="46">
        <f t="shared" si="14"/>
        <v>1300</v>
      </c>
      <c r="M159" s="55"/>
      <c r="O159" s="44"/>
      <c r="P159" s="34"/>
    </row>
    <row r="160" spans="1:16" ht="15" customHeight="1">
      <c r="A160" s="34"/>
      <c r="B160" s="34"/>
      <c r="C160" s="75"/>
      <c r="D160" s="34"/>
      <c r="E160" s="34"/>
      <c r="F160" s="32" t="s">
        <v>191</v>
      </c>
      <c r="G160" s="121">
        <v>1</v>
      </c>
      <c r="H160" s="45">
        <v>2100</v>
      </c>
      <c r="I160" s="35"/>
      <c r="J160" s="35"/>
      <c r="K160" s="46"/>
      <c r="L160" s="46">
        <f t="shared" ref="L160" si="16">G160*H160</f>
        <v>2100</v>
      </c>
      <c r="M160" s="55"/>
      <c r="O160" s="44"/>
      <c r="P160" s="34"/>
    </row>
    <row r="161" spans="1:16" ht="15" customHeight="1">
      <c r="A161" s="34"/>
      <c r="B161" s="34"/>
      <c r="C161" s="75"/>
      <c r="D161" s="34"/>
      <c r="E161" s="34"/>
      <c r="F161" s="32" t="s">
        <v>192</v>
      </c>
      <c r="G161" s="121">
        <v>1</v>
      </c>
      <c r="H161" s="45">
        <v>550</v>
      </c>
      <c r="I161" s="35"/>
      <c r="J161" s="35"/>
      <c r="K161" s="46"/>
      <c r="L161" s="46">
        <f t="shared" ref="L161" si="17">G161*H161</f>
        <v>550</v>
      </c>
      <c r="M161" s="55"/>
      <c r="O161" s="44"/>
      <c r="P161" s="34"/>
    </row>
    <row r="162" spans="1:16" s="39" customFormat="1" ht="14.25" customHeight="1">
      <c r="C162" s="70"/>
      <c r="F162" s="67" t="s">
        <v>111</v>
      </c>
      <c r="G162" s="121"/>
      <c r="H162" s="45"/>
      <c r="I162" s="35"/>
      <c r="J162" s="35"/>
      <c r="K162" s="46"/>
      <c r="L162" s="46"/>
      <c r="M162" s="55">
        <f>SUM(L163:L166)</f>
        <v>14400</v>
      </c>
      <c r="N162" s="28"/>
      <c r="O162" s="55"/>
    </row>
    <row r="163" spans="1:16" ht="15" customHeight="1">
      <c r="A163" s="34"/>
      <c r="B163" s="34"/>
      <c r="C163" s="75"/>
      <c r="D163" s="34"/>
      <c r="E163" s="34"/>
      <c r="F163" s="32" t="s">
        <v>193</v>
      </c>
      <c r="G163" s="121">
        <v>2</v>
      </c>
      <c r="H163" s="45">
        <v>3800</v>
      </c>
      <c r="I163" s="35"/>
      <c r="J163" s="35"/>
      <c r="K163" s="46"/>
      <c r="L163" s="46">
        <f t="shared" ref="L163:L165" si="18">G163*H163</f>
        <v>7600</v>
      </c>
      <c r="M163" s="55"/>
      <c r="O163" s="44"/>
      <c r="P163" s="34"/>
    </row>
    <row r="164" spans="1:16" ht="15" customHeight="1">
      <c r="A164" s="34"/>
      <c r="B164" s="34"/>
      <c r="C164" s="75"/>
      <c r="D164" s="34"/>
      <c r="E164" s="34"/>
      <c r="F164" s="32" t="s">
        <v>186</v>
      </c>
      <c r="G164" s="121">
        <v>2</v>
      </c>
      <c r="H164" s="45">
        <v>1100</v>
      </c>
      <c r="I164" s="35"/>
      <c r="J164" s="35"/>
      <c r="K164" s="46"/>
      <c r="L164" s="46">
        <f t="shared" si="18"/>
        <v>2200</v>
      </c>
      <c r="M164" s="55"/>
      <c r="O164" s="44"/>
      <c r="P164" s="34"/>
    </row>
    <row r="165" spans="1:16" ht="15" customHeight="1">
      <c r="A165" s="34"/>
      <c r="B165" s="34"/>
      <c r="C165" s="75"/>
      <c r="D165" s="34"/>
      <c r="E165" s="34"/>
      <c r="F165" s="32" t="s">
        <v>187</v>
      </c>
      <c r="G165" s="121">
        <v>1</v>
      </c>
      <c r="H165" s="45">
        <v>3600</v>
      </c>
      <c r="I165" s="35"/>
      <c r="J165" s="35"/>
      <c r="K165" s="46"/>
      <c r="L165" s="46">
        <f t="shared" si="18"/>
        <v>3600</v>
      </c>
      <c r="M165" s="55"/>
      <c r="O165" s="44"/>
      <c r="P165" s="34"/>
    </row>
    <row r="166" spans="1:16" ht="15" customHeight="1">
      <c r="A166" s="34"/>
      <c r="B166" s="34"/>
      <c r="C166" s="75"/>
      <c r="D166" s="34"/>
      <c r="E166" s="34"/>
      <c r="F166" s="32" t="s">
        <v>198</v>
      </c>
      <c r="G166" s="121">
        <v>1</v>
      </c>
      <c r="H166" s="45">
        <v>1000</v>
      </c>
      <c r="I166" s="35"/>
      <c r="J166" s="35"/>
      <c r="K166" s="46"/>
      <c r="L166" s="46">
        <f t="shared" ref="L166" si="19">G166*H166</f>
        <v>1000</v>
      </c>
      <c r="M166" s="55"/>
      <c r="O166" s="44"/>
      <c r="P166" s="34"/>
    </row>
    <row r="167" spans="1:16" s="8" customFormat="1" ht="15" customHeight="1">
      <c r="A167" s="39"/>
      <c r="B167" s="39"/>
      <c r="C167" s="52"/>
      <c r="D167" s="39"/>
      <c r="E167" s="39"/>
      <c r="F167" s="67" t="s">
        <v>146</v>
      </c>
      <c r="G167" s="121">
        <v>25</v>
      </c>
      <c r="H167" s="111">
        <v>2200</v>
      </c>
      <c r="I167" s="53">
        <v>1</v>
      </c>
      <c r="J167" s="53">
        <v>1</v>
      </c>
      <c r="K167" s="55"/>
      <c r="L167" s="55"/>
      <c r="M167" s="55">
        <f>G167*H167*I167*J167</f>
        <v>55000</v>
      </c>
      <c r="N167" s="28"/>
      <c r="O167" s="55"/>
    </row>
    <row r="168" spans="1:16" ht="15" customHeight="1">
      <c r="A168" s="34"/>
      <c r="B168" s="34"/>
      <c r="C168" s="75"/>
      <c r="D168" s="34"/>
      <c r="E168" s="34"/>
      <c r="F168" s="67" t="s">
        <v>130</v>
      </c>
      <c r="G168" s="121"/>
      <c r="H168" s="45"/>
      <c r="I168" s="35"/>
      <c r="J168" s="35"/>
      <c r="K168" s="46"/>
      <c r="L168" s="46"/>
      <c r="M168" s="55">
        <f>SUM(L169:L169)</f>
        <v>260000</v>
      </c>
      <c r="O168" s="44"/>
      <c r="P168" s="34"/>
    </row>
    <row r="169" spans="1:16" ht="15" customHeight="1">
      <c r="A169" s="34"/>
      <c r="B169" s="34"/>
      <c r="C169" s="75"/>
      <c r="D169" s="34"/>
      <c r="E169" s="34"/>
      <c r="F169" s="32" t="s">
        <v>116</v>
      </c>
      <c r="G169" s="121">
        <v>800</v>
      </c>
      <c r="H169" s="45">
        <v>325</v>
      </c>
      <c r="I169" s="35"/>
      <c r="J169" s="35"/>
      <c r="K169" s="46"/>
      <c r="L169" s="46">
        <f>G169*H169</f>
        <v>260000</v>
      </c>
      <c r="M169" s="55"/>
      <c r="O169" s="44"/>
      <c r="P169" s="34"/>
    </row>
    <row r="170" spans="1:16" s="8" customFormat="1" ht="15" customHeight="1">
      <c r="A170" s="39"/>
      <c r="B170" s="39"/>
      <c r="C170" s="52"/>
      <c r="D170" s="39"/>
      <c r="E170" s="39"/>
      <c r="F170" s="67" t="s">
        <v>209</v>
      </c>
      <c r="G170" s="121">
        <v>0</v>
      </c>
      <c r="H170" s="111">
        <v>200000</v>
      </c>
      <c r="I170" s="53">
        <v>1</v>
      </c>
      <c r="J170" s="53">
        <v>1</v>
      </c>
      <c r="K170" s="55"/>
      <c r="L170" s="55"/>
      <c r="M170" s="55">
        <f>G170*H170*I170*J170</f>
        <v>0</v>
      </c>
      <c r="N170" s="28"/>
      <c r="O170" s="55"/>
    </row>
    <row r="171" spans="1:16" ht="15" customHeight="1">
      <c r="A171" s="34"/>
      <c r="B171" s="34"/>
      <c r="C171" s="75"/>
      <c r="D171" s="34"/>
      <c r="E171" s="34"/>
      <c r="F171" s="67" t="s">
        <v>215</v>
      </c>
      <c r="G171" s="121"/>
      <c r="H171" s="45"/>
      <c r="I171" s="35"/>
      <c r="J171" s="35"/>
      <c r="K171" s="46"/>
      <c r="L171" s="46"/>
      <c r="M171" s="55">
        <f>SUM(L172:L176)</f>
        <v>204000</v>
      </c>
      <c r="O171" s="44"/>
      <c r="P171" s="34"/>
    </row>
    <row r="172" spans="1:16" s="8" customFormat="1" ht="15" customHeight="1">
      <c r="A172" s="39"/>
      <c r="B172" s="39"/>
      <c r="C172" s="70"/>
      <c r="D172" s="39"/>
      <c r="E172" s="39"/>
      <c r="F172" s="38" t="s">
        <v>175</v>
      </c>
      <c r="G172" s="121">
        <v>0</v>
      </c>
      <c r="H172" s="45">
        <v>16000</v>
      </c>
      <c r="I172" s="35"/>
      <c r="J172" s="35"/>
      <c r="K172" s="46"/>
      <c r="L172" s="46">
        <f t="shared" ref="L172:L176" si="20">G172*H172</f>
        <v>0</v>
      </c>
      <c r="M172" s="55"/>
      <c r="N172" s="28"/>
      <c r="O172" s="55"/>
      <c r="P172" s="39"/>
    </row>
    <row r="173" spans="1:16" s="8" customFormat="1" ht="15" customHeight="1">
      <c r="A173" s="39"/>
      <c r="B173" s="39"/>
      <c r="C173" s="70"/>
      <c r="D173" s="39"/>
      <c r="E173" s="39"/>
      <c r="F173" s="38" t="s">
        <v>176</v>
      </c>
      <c r="G173" s="121">
        <v>0</v>
      </c>
      <c r="H173" s="45">
        <f>35750/2</f>
        <v>17875</v>
      </c>
      <c r="I173" s="35"/>
      <c r="J173" s="35"/>
      <c r="K173" s="46"/>
      <c r="L173" s="46">
        <f t="shared" si="20"/>
        <v>0</v>
      </c>
      <c r="M173" s="55"/>
      <c r="N173" s="28"/>
      <c r="O173" s="55"/>
      <c r="P173" s="39"/>
    </row>
    <row r="174" spans="1:16" s="8" customFormat="1" ht="15" customHeight="1">
      <c r="A174" s="39"/>
      <c r="B174" s="39"/>
      <c r="C174" s="70"/>
      <c r="D174" s="39"/>
      <c r="E174" s="39"/>
      <c r="F174" s="38" t="s">
        <v>182</v>
      </c>
      <c r="G174" s="121">
        <v>5</v>
      </c>
      <c r="H174" s="45">
        <v>33000</v>
      </c>
      <c r="I174" s="35"/>
      <c r="J174" s="35"/>
      <c r="K174" s="46"/>
      <c r="L174" s="46">
        <f t="shared" si="20"/>
        <v>165000</v>
      </c>
      <c r="M174" s="55"/>
      <c r="N174" s="28"/>
      <c r="O174" s="55"/>
      <c r="P174" s="39"/>
    </row>
    <row r="175" spans="1:16" s="8" customFormat="1" ht="15" customHeight="1">
      <c r="A175" s="39"/>
      <c r="B175" s="39"/>
      <c r="C175" s="70"/>
      <c r="D175" s="39"/>
      <c r="E175" s="39"/>
      <c r="F175" s="38" t="s">
        <v>150</v>
      </c>
      <c r="G175" s="121">
        <v>0</v>
      </c>
      <c r="H175" s="45">
        <v>13000</v>
      </c>
      <c r="I175" s="35"/>
      <c r="J175" s="35"/>
      <c r="K175" s="46"/>
      <c r="L175" s="46">
        <f t="shared" si="20"/>
        <v>0</v>
      </c>
      <c r="M175" s="55"/>
      <c r="N175" s="28"/>
      <c r="O175" s="55"/>
      <c r="P175" s="39"/>
    </row>
    <row r="176" spans="1:16" s="8" customFormat="1" ht="15" customHeight="1">
      <c r="A176" s="39"/>
      <c r="B176" s="39"/>
      <c r="C176" s="70"/>
      <c r="D176" s="39"/>
      <c r="E176" s="39"/>
      <c r="F176" s="38" t="s">
        <v>151</v>
      </c>
      <c r="G176" s="121">
        <v>6</v>
      </c>
      <c r="H176" s="45">
        <v>6500</v>
      </c>
      <c r="I176" s="35"/>
      <c r="J176" s="35"/>
      <c r="K176" s="46"/>
      <c r="L176" s="46">
        <f t="shared" si="20"/>
        <v>39000</v>
      </c>
      <c r="M176" s="55"/>
      <c r="N176" s="28"/>
      <c r="O176" s="55"/>
      <c r="P176" s="39"/>
    </row>
    <row r="177" spans="1:16" ht="15" customHeight="1">
      <c r="A177" s="104"/>
      <c r="B177" s="104"/>
      <c r="C177" s="105"/>
      <c r="D177" s="104"/>
      <c r="E177" s="104"/>
      <c r="F177" s="131" t="s">
        <v>208</v>
      </c>
      <c r="G177" s="123"/>
      <c r="H177" s="113"/>
      <c r="I177" s="107"/>
      <c r="J177" s="107"/>
      <c r="K177" s="46"/>
      <c r="L177" s="46"/>
      <c r="M177" s="55">
        <f>SUM(L178)</f>
        <v>0</v>
      </c>
      <c r="O177" s="44"/>
      <c r="P177" s="104"/>
    </row>
    <row r="178" spans="1:16" ht="15" customHeight="1">
      <c r="A178" s="104"/>
      <c r="B178" s="104"/>
      <c r="C178" s="105"/>
      <c r="D178" s="104"/>
      <c r="E178" s="104"/>
      <c r="F178" s="38" t="s">
        <v>113</v>
      </c>
      <c r="G178" s="123"/>
      <c r="H178" s="113"/>
      <c r="I178" s="107"/>
      <c r="J178" s="107"/>
      <c r="K178" s="46"/>
      <c r="L178" s="46">
        <f>SUM(L179:L180)</f>
        <v>0</v>
      </c>
      <c r="M178" s="55"/>
      <c r="O178" s="44"/>
      <c r="P178" s="104"/>
    </row>
    <row r="179" spans="1:16" ht="15" customHeight="1">
      <c r="A179" s="104"/>
      <c r="B179" s="104"/>
      <c r="C179" s="105"/>
      <c r="D179" s="104"/>
      <c r="E179" s="104"/>
      <c r="F179" s="68" t="s">
        <v>177</v>
      </c>
      <c r="G179" s="123">
        <v>0</v>
      </c>
      <c r="H179" s="113">
        <v>17850</v>
      </c>
      <c r="I179" s="107"/>
      <c r="J179" s="107"/>
      <c r="K179" s="46"/>
      <c r="L179" s="46">
        <f t="shared" ref="L179:L180" si="21">G179*H179</f>
        <v>0</v>
      </c>
      <c r="M179" s="55"/>
      <c r="O179" s="44"/>
      <c r="P179" s="104"/>
    </row>
    <row r="180" spans="1:16" ht="15" customHeight="1">
      <c r="A180" s="104"/>
      <c r="B180" s="104"/>
      <c r="C180" s="105"/>
      <c r="D180" s="104"/>
      <c r="E180" s="104"/>
      <c r="F180" s="68" t="s">
        <v>181</v>
      </c>
      <c r="G180" s="123">
        <v>0</v>
      </c>
      <c r="H180" s="113">
        <v>6500</v>
      </c>
      <c r="I180" s="107"/>
      <c r="J180" s="107"/>
      <c r="K180" s="46"/>
      <c r="L180" s="46">
        <f t="shared" si="21"/>
        <v>0</v>
      </c>
      <c r="M180" s="55"/>
      <c r="O180" s="44"/>
      <c r="P180" s="104"/>
    </row>
    <row r="181" spans="1:16" ht="14.25" customHeight="1">
      <c r="A181" s="34"/>
      <c r="B181" s="34"/>
      <c r="C181" s="41" t="s">
        <v>42</v>
      </c>
      <c r="D181" s="34"/>
      <c r="E181" s="34" t="s">
        <v>162</v>
      </c>
      <c r="F181" s="34"/>
      <c r="M181" s="44"/>
      <c r="N181" s="25">
        <f>M182</f>
        <v>161000</v>
      </c>
      <c r="O181" s="44"/>
      <c r="P181" s="34"/>
    </row>
    <row r="182" spans="1:16" ht="14.25" customHeight="1">
      <c r="A182" s="34"/>
      <c r="B182" s="34"/>
      <c r="C182" s="41"/>
      <c r="D182" s="34"/>
      <c r="E182" s="34"/>
      <c r="F182" s="34" t="s">
        <v>139</v>
      </c>
      <c r="M182" s="44">
        <v>161000</v>
      </c>
      <c r="O182" s="44"/>
      <c r="P182" s="34"/>
    </row>
    <row r="183" spans="1:16" ht="14.25" customHeight="1">
      <c r="A183" s="34"/>
      <c r="B183" s="34"/>
      <c r="C183" s="41" t="s">
        <v>43</v>
      </c>
      <c r="D183" s="34"/>
      <c r="E183" s="34" t="s">
        <v>163</v>
      </c>
      <c r="F183" s="34"/>
      <c r="M183" s="44"/>
      <c r="N183" s="25">
        <f>SUM(M184:M184)</f>
        <v>77000</v>
      </c>
      <c r="O183" s="44"/>
    </row>
    <row r="184" spans="1:16" ht="15" customHeight="1">
      <c r="A184" s="34"/>
      <c r="B184" s="34"/>
      <c r="C184" s="41"/>
      <c r="D184" s="34"/>
      <c r="E184" s="34"/>
      <c r="F184" s="57" t="s">
        <v>138</v>
      </c>
      <c r="M184" s="44">
        <v>77000</v>
      </c>
      <c r="O184" s="44"/>
    </row>
    <row r="189" spans="1:16" ht="15" customHeight="1">
      <c r="M189" s="22" t="s">
        <v>205</v>
      </c>
    </row>
    <row r="190" spans="1:16" ht="15" customHeight="1">
      <c r="C190" s="6" t="s">
        <v>44</v>
      </c>
      <c r="D190" s="7" t="s">
        <v>53</v>
      </c>
      <c r="E190" s="7"/>
      <c r="F190" s="7"/>
      <c r="G190" s="130"/>
      <c r="H190" s="114"/>
      <c r="I190" s="115"/>
      <c r="J190" s="115"/>
      <c r="K190" s="116"/>
      <c r="L190" s="116"/>
      <c r="M190" s="21">
        <v>37848.76</v>
      </c>
    </row>
    <row r="191" spans="1:16" ht="15" customHeight="1">
      <c r="D191" s="12" t="s">
        <v>45</v>
      </c>
      <c r="M191" s="22">
        <v>65569.919999999998</v>
      </c>
    </row>
    <row r="192" spans="1:16" ht="15" customHeight="1">
      <c r="D192" s="12" t="s">
        <v>166</v>
      </c>
    </row>
    <row r="193" spans="1:17" ht="15" customHeight="1">
      <c r="D193" s="34" t="s">
        <v>131</v>
      </c>
      <c r="M193" s="22">
        <v>96139.68</v>
      </c>
      <c r="Q193" s="69"/>
    </row>
    <row r="194" spans="1:17" ht="15" customHeight="1">
      <c r="D194" s="34" t="s">
        <v>167</v>
      </c>
      <c r="Q194" s="69"/>
    </row>
    <row r="195" spans="1:17" ht="15" customHeight="1">
      <c r="D195" s="34" t="s">
        <v>132</v>
      </c>
      <c r="M195" s="22">
        <v>94298.880000000005</v>
      </c>
      <c r="Q195" s="69"/>
    </row>
    <row r="196" spans="1:17" ht="15" customHeight="1">
      <c r="D196" s="34" t="s">
        <v>168</v>
      </c>
      <c r="Q196" s="69"/>
    </row>
    <row r="197" spans="1:17" ht="15" customHeight="1">
      <c r="D197" s="34" t="s">
        <v>133</v>
      </c>
      <c r="M197" s="22">
        <v>77355</v>
      </c>
    </row>
    <row r="198" spans="1:17" ht="15" customHeight="1">
      <c r="D198" s="34" t="s">
        <v>137</v>
      </c>
      <c r="M198" s="22">
        <v>77355</v>
      </c>
    </row>
    <row r="199" spans="1:17" ht="15" customHeight="1">
      <c r="D199" s="34" t="s">
        <v>157</v>
      </c>
      <c r="M199" s="22">
        <v>77355</v>
      </c>
    </row>
    <row r="200" spans="1:17" ht="15" customHeight="1">
      <c r="D200" s="12" t="s">
        <v>174</v>
      </c>
      <c r="M200" s="72">
        <f>(M197+M198+M199)*0.333</f>
        <v>77277.645000000004</v>
      </c>
    </row>
    <row r="201" spans="1:17" ht="15" customHeight="1">
      <c r="D201" s="12" t="s">
        <v>206</v>
      </c>
      <c r="M201" s="26">
        <f>(M193+M195)*10%</f>
        <v>19043.856</v>
      </c>
    </row>
    <row r="202" spans="1:17" ht="15" customHeight="1">
      <c r="A202" s="12"/>
      <c r="E202" s="6" t="s">
        <v>46</v>
      </c>
      <c r="M202" s="22">
        <f>SUM(M190:M201)</f>
        <v>622243.74100000004</v>
      </c>
      <c r="N202" s="12"/>
      <c r="O202" s="12"/>
    </row>
    <row r="204" spans="1:17" ht="15" customHeight="1">
      <c r="M204" s="26"/>
    </row>
    <row r="205" spans="1:17" ht="15" customHeight="1">
      <c r="M205" s="22">
        <f>M202+M204</f>
        <v>622243.74100000004</v>
      </c>
    </row>
  </sheetData>
  <mergeCells count="1">
    <mergeCell ref="D3:F3"/>
  </mergeCells>
  <pageMargins left="0.2" right="0.2" top="0.25" bottom="0.25" header="0.05" footer="0.05"/>
  <pageSetup paperSize="17" scale="5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With 40G</vt:lpstr>
    </vt:vector>
  </TitlesOfParts>
  <Company>Okanogan County PUD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MacDonald</dc:creator>
  <cp:lastModifiedBy>John MacDonald</cp:lastModifiedBy>
  <cp:lastPrinted>2021-08-27T01:11:46Z</cp:lastPrinted>
  <dcterms:created xsi:type="dcterms:W3CDTF">2008-09-29T23:10:46Z</dcterms:created>
  <dcterms:modified xsi:type="dcterms:W3CDTF">2021-09-23T15:44:21Z</dcterms:modified>
</cp:coreProperties>
</file>